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Předběžná tržní konzultace\RD ke zveřejnění\"/>
    </mc:Choice>
  </mc:AlternateContent>
  <bookViews>
    <workbookView xWindow="0" yWindow="0" windowWidth="19200" windowHeight="6465" tabRatio="905" activeTab="2"/>
  </bookViews>
  <sheets>
    <sheet name="Popis hodnocení" sheetId="5" r:id="rId1"/>
    <sheet name="PŘÍKLAD" sheetId="84" r:id="rId2"/>
    <sheet name="hodnocení " sheetId="6" r:id="rId3"/>
    <sheet name="Pero čína" sheetId="25" r:id="rId4"/>
    <sheet name="Pero jedn. 0,7" sheetId="26" r:id="rId5"/>
    <sheet name="Pero jedn. do 0,5" sheetId="28" r:id="rId6"/>
    <sheet name="Pero vym. 0,5 celoplast" sheetId="31" r:id="rId7"/>
    <sheet name="Pero vym. 0,5 plast" sheetId="50" r:id="rId8"/>
    <sheet name="Pero vym. mikro plast gum" sheetId="32" r:id="rId9"/>
    <sheet name="Pero vym. 0,7 kov" sheetId="34" r:id="rId10"/>
    <sheet name="Pero vym. 0,6-0,8 plast" sheetId="36" r:id="rId11"/>
    <sheet name="Pero vym. 0,2-0,4" sheetId="37" r:id="rId12"/>
    <sheet name="Pero gel jedn. 0,35" sheetId="38" r:id="rId13"/>
    <sheet name="Pero gel jedn. 0,5" sheetId="39" r:id="rId14"/>
    <sheet name="Pero gel vym. jehl. 0,28" sheetId="40" r:id="rId15"/>
    <sheet name="Pero gel vym. 0,32" sheetId="41" r:id="rId16"/>
    <sheet name="Pero gel vym. 0,35" sheetId="42" r:id="rId17"/>
    <sheet name="liner 0,1" sheetId="43" r:id="rId18"/>
    <sheet name="liner 0,2-0,3 plast" sheetId="44" r:id="rId19"/>
    <sheet name="liner 0,4 plast" sheetId="45" r:id="rId20"/>
    <sheet name="liner 0,4 kov" sheetId="49" r:id="rId21"/>
    <sheet name="liner 0,5-0,7" sheetId="46" r:id="rId22"/>
    <sheet name="liner 0,7 bal 6 ks" sheetId="47" r:id="rId23"/>
    <sheet name="zvýrazňovač nad 3,5 mm zkosený" sheetId="48" r:id="rId24"/>
    <sheet name="zvýr. nad 3,5 mm zkos bal4ks" sheetId="51" r:id="rId25"/>
    <sheet name="zvýr. do 3,5 mm " sheetId="53" r:id="rId26"/>
    <sheet name="zvýr. do 3 mm bal4ks" sheetId="54" r:id="rId27"/>
    <sheet name="popis. lak. tlak 1,5-5" sheetId="88" r:id="rId28"/>
    <sheet name="popis. lak. 0,7-1,2" sheetId="89" r:id="rId29"/>
    <sheet name="popis. bílé tabule" sheetId="90" r:id="rId30"/>
    <sheet name="popis. bílé tabule bal" sheetId="91" r:id="rId31"/>
    <sheet name="popis. bílé tabule nad 3 mm" sheetId="92" r:id="rId32"/>
    <sheet name="popis. flip šikmý hrot" sheetId="93" r:id="rId33"/>
    <sheet name="popis. flip oblý hrot" sheetId="94" r:id="rId34"/>
    <sheet name="popis. textil" sheetId="95" r:id="rId35"/>
    <sheet name="popis. permanent do 1 mm" sheetId="96" r:id="rId36"/>
    <sheet name="popis. permanent 1-5 mm" sheetId="97" r:id="rId37"/>
    <sheet name="popis. tabulový" sheetId="98" r:id="rId38"/>
    <sheet name="mikrotužka 0,5" sheetId="112" r:id="rId39"/>
    <sheet name="mikrotužka 0,7" sheetId="114" r:id="rId40"/>
    <sheet name="páska lep. 12" sheetId="56" r:id="rId41"/>
    <sheet name="páska lep. 15" sheetId="57" r:id="rId42"/>
    <sheet name="páska lep. 19" sheetId="59" r:id="rId43"/>
    <sheet name="páska bal 50" sheetId="61" r:id="rId44"/>
    <sheet name="páska lep 19_30" sheetId="62" r:id="rId45"/>
    <sheet name="páska lep 15_30" sheetId="63" r:id="rId46"/>
    <sheet name="lepicí tyčinka 20 g" sheetId="85" r:id="rId47"/>
    <sheet name="lepicí tyčinka 40 g" sheetId="86" r:id="rId48"/>
    <sheet name="lepidlo uni" sheetId="87" r:id="rId49"/>
    <sheet name="mapa 3 kl papírová" sheetId="140" r:id="rId50"/>
    <sheet name="mapa 3 kl plast gumi" sheetId="65" r:id="rId51"/>
    <sheet name="mapa bez klop" sheetId="66" r:id="rId52"/>
    <sheet name="pořadač 2 kr. do 3,5 cm" sheetId="67" r:id="rId53"/>
    <sheet name="pořadač 2 kr. nad 3,5 cm" sheetId="68" r:id="rId54"/>
    <sheet name="pořadač 4 kr. 2cm" sheetId="69" r:id="rId55"/>
    <sheet name="pořadač 4 kr. 3,5-5 cm" sheetId="70" r:id="rId56"/>
    <sheet name="pořadač 4 kr. 3,5-5 cm papír" sheetId="71" r:id="rId57"/>
    <sheet name="pořadač archivační kapsa" sheetId="72" r:id="rId58"/>
    <sheet name="pořadač pákový 5 cm prešpán" sheetId="73" r:id="rId59"/>
    <sheet name="pořadač pákový 5 cm plast" sheetId="74" r:id="rId60"/>
    <sheet name="pořadač pák 7-8 prešpán nalep" sheetId="76" r:id="rId61"/>
    <sheet name="pořadač pák 7-8 poplast vym" sheetId="77" r:id="rId62"/>
    <sheet name="pořadač pák 7-8 samolep" sheetId="78" r:id="rId63"/>
    <sheet name="pořadač A5 papír" sheetId="79" r:id="rId64"/>
    <sheet name="pořadač A5 plast potah" sheetId="80" r:id="rId65"/>
    <sheet name="pořadač prezentační 3 cm" sheetId="81" r:id="rId66"/>
    <sheet name="pořadač prezentační 7 cm" sheetId="82" r:id="rId67"/>
    <sheet name="rychlovazač nezávěs papír" sheetId="99" r:id="rId68"/>
    <sheet name="rychlovazač nezávěs plast" sheetId="100" r:id="rId69"/>
    <sheet name="rychlovazač závěs plast" sheetId="101" r:id="rId70"/>
    <sheet name="rychlovazač závěs půlený" sheetId="102" r:id="rId71"/>
    <sheet name="rychlovazač závěs papír" sheetId="103" r:id="rId72"/>
    <sheet name="desky A4 plastik" sheetId="108" r:id="rId73"/>
    <sheet name="desky druk plast" sheetId="105" r:id="rId74"/>
    <sheet name="desky druk plast nad 1 cm" sheetId="104" r:id="rId75"/>
    <sheet name="desky tkanice" sheetId="106" r:id="rId76"/>
    <sheet name="desky A5 druk" sheetId="107" r:id="rId77"/>
    <sheet name="lamino kapsa A4 100" sheetId="109" r:id="rId78"/>
    <sheet name="lamino kapsa A4 80" sheetId="110" r:id="rId79"/>
    <sheet name="lamino kapsa A7" sheetId="111" r:id="rId80"/>
    <sheet name="archivační krabice 35x25x10" sheetId="115" r:id="rId81"/>
    <sheet name="archivační krabice 35x25x1" sheetId="116" r:id="rId82"/>
    <sheet name="archivační box" sheetId="117" r:id="rId83"/>
    <sheet name="A4 L 110" sheetId="118" r:id="rId84"/>
    <sheet name="A4 L 115-120" sheetId="120" r:id="rId85"/>
    <sheet name="A4 L 140-150" sheetId="121" r:id="rId86"/>
    <sheet name="A4 L 160" sheetId="123" r:id="rId87"/>
    <sheet name="A4 L 170-180 čirý lesk" sheetId="124" r:id="rId88"/>
    <sheet name="A4 L 170-180 hrubý" sheetId="125" r:id="rId89"/>
    <sheet name="A4 L 170-180 lesk" sheetId="126" r:id="rId90"/>
    <sheet name="A4 L 80" sheetId="127" r:id="rId91"/>
    <sheet name="A4 L 90-100" sheetId="128" r:id="rId92"/>
    <sheet name="A5 L 150" sheetId="129" r:id="rId93"/>
    <sheet name="A5 U 150" sheetId="130" r:id="rId94"/>
    <sheet name="A5 U na šířku" sheetId="131" r:id="rId95"/>
    <sheet name="A4 závěsné" sheetId="132" r:id="rId96"/>
    <sheet name="A4 U závěsné 30-40 lesk" sheetId="133" r:id="rId97"/>
    <sheet name="A4 U závěsné 30-40 mat" sheetId="134" r:id="rId98"/>
    <sheet name="A4 U závěsné 50 lesk" sheetId="135" r:id="rId99"/>
    <sheet name="A4 U závěsné 60-70 lesk" sheetId="136" r:id="rId100"/>
    <sheet name="A4 U závěsné 80" sheetId="137" r:id="rId101"/>
    <sheet name="A4 U závěsné rozšířené" sheetId="138" r:id="rId102"/>
    <sheet name="A5 U závěsné" sheetId="139" r:id="rId103"/>
    <sheet name="hodnocení zadavatele příklad" sheetId="1" state="hidden" r:id="rId104"/>
  </sheets>
  <definedNames>
    <definedName name="_xlnm.Print_Titles" localSheetId="2">'hodnocení '!$1:$4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5" i="6" l="1"/>
  <c r="S5" i="6"/>
  <c r="P5" i="6"/>
  <c r="J5" i="6"/>
  <c r="S6" i="6" l="1"/>
  <c r="S7" i="6"/>
  <c r="S8" i="6"/>
  <c r="S9" i="6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54" i="6"/>
  <c r="S55" i="6"/>
  <c r="S56" i="6"/>
  <c r="S57" i="6"/>
  <c r="S58" i="6"/>
  <c r="S59" i="6"/>
  <c r="S60" i="6"/>
  <c r="S61" i="6"/>
  <c r="S62" i="6"/>
  <c r="S63" i="6"/>
  <c r="S64" i="6"/>
  <c r="S65" i="6"/>
  <c r="S66" i="6"/>
  <c r="S67" i="6"/>
  <c r="S68" i="6"/>
  <c r="S69" i="6"/>
  <c r="S70" i="6"/>
  <c r="S71" i="6"/>
  <c r="S72" i="6"/>
  <c r="S73" i="6"/>
  <c r="S74" i="6"/>
  <c r="S75" i="6"/>
  <c r="S76" i="6"/>
  <c r="S77" i="6"/>
  <c r="S78" i="6"/>
  <c r="S79" i="6"/>
  <c r="S80" i="6"/>
  <c r="S81" i="6"/>
  <c r="S82" i="6"/>
  <c r="S83" i="6"/>
  <c r="S84" i="6"/>
  <c r="S85" i="6"/>
  <c r="S86" i="6"/>
  <c r="S87" i="6"/>
  <c r="S88" i="6"/>
  <c r="S89" i="6"/>
  <c r="S90" i="6"/>
  <c r="S91" i="6"/>
  <c r="S92" i="6"/>
  <c r="S93" i="6"/>
  <c r="S94" i="6"/>
  <c r="S95" i="6"/>
  <c r="S96" i="6"/>
  <c r="S97" i="6"/>
  <c r="S98" i="6"/>
  <c r="S99" i="6"/>
  <c r="S100" i="6"/>
  <c r="S101" i="6"/>
  <c r="S102" i="6"/>
  <c r="S103" i="6"/>
  <c r="D25" i="130" l="1"/>
  <c r="C28" i="102"/>
  <c r="R56" i="6"/>
  <c r="R57" i="6"/>
  <c r="O50" i="6"/>
  <c r="N50" i="6"/>
  <c r="M50" i="6"/>
  <c r="L50" i="6"/>
  <c r="J50" i="6"/>
  <c r="I50" i="6"/>
  <c r="H50" i="6"/>
  <c r="G50" i="6"/>
  <c r="F50" i="6"/>
  <c r="E50" i="6"/>
  <c r="D50" i="6"/>
  <c r="C50" i="6"/>
  <c r="C10" i="140"/>
  <c r="E25" i="140"/>
  <c r="D25" i="140"/>
  <c r="E24" i="140"/>
  <c r="D24" i="140"/>
  <c r="E23" i="140"/>
  <c r="D23" i="140"/>
  <c r="C23" i="140" l="1"/>
  <c r="F23" i="140" s="1"/>
  <c r="C28" i="84"/>
  <c r="C28" i="139"/>
  <c r="C28" i="138"/>
  <c r="C28" i="137"/>
  <c r="C28" i="136"/>
  <c r="C28" i="135"/>
  <c r="C28" i="134"/>
  <c r="C28" i="133"/>
  <c r="C28" i="132"/>
  <c r="C28" i="131"/>
  <c r="C28" i="130"/>
  <c r="C28" i="129"/>
  <c r="C28" i="128"/>
  <c r="C28" i="127"/>
  <c r="C28" i="126"/>
  <c r="C28" i="125"/>
  <c r="C28" i="124"/>
  <c r="C28" i="123"/>
  <c r="C28" i="121"/>
  <c r="C28" i="120"/>
  <c r="C28" i="118"/>
  <c r="C28" i="117"/>
  <c r="C28" i="116"/>
  <c r="C28" i="115"/>
  <c r="C28" i="111"/>
  <c r="C28" i="110"/>
  <c r="C28" i="109"/>
  <c r="C28" i="107"/>
  <c r="C28" i="106"/>
  <c r="C28" i="104"/>
  <c r="C28" i="105"/>
  <c r="C28" i="108"/>
  <c r="C28" i="103"/>
  <c r="C28" i="101"/>
  <c r="C28" i="100"/>
  <c r="C28" i="99"/>
  <c r="C28" i="82"/>
  <c r="C28" i="81"/>
  <c r="C28" i="80"/>
  <c r="C28" i="79"/>
  <c r="C28" i="78"/>
  <c r="C28" i="77"/>
  <c r="C28" i="76"/>
  <c r="C28" i="74"/>
  <c r="C28" i="73"/>
  <c r="C28" i="72"/>
  <c r="C28" i="71"/>
  <c r="C28" i="70"/>
  <c r="C28" i="69"/>
  <c r="C28" i="68"/>
  <c r="C28" i="67"/>
  <c r="C28" i="66"/>
  <c r="C28" i="65"/>
  <c r="C28" i="87"/>
  <c r="C28" i="86"/>
  <c r="C28" i="85"/>
  <c r="C28" i="63"/>
  <c r="C28" i="62"/>
  <c r="C28" i="61"/>
  <c r="C28" i="59"/>
  <c r="C28" i="57"/>
  <c r="C28" i="56"/>
  <c r="C28" i="114"/>
  <c r="C28" i="112"/>
  <c r="C28" i="98"/>
  <c r="C28" i="97"/>
  <c r="C28" i="96"/>
  <c r="C28" i="95"/>
  <c r="C28" i="94"/>
  <c r="C28" i="93"/>
  <c r="C28" i="92"/>
  <c r="C28" i="91"/>
  <c r="C28" i="90"/>
  <c r="C28" i="89"/>
  <c r="C28" i="88"/>
  <c r="C28" i="54"/>
  <c r="C28" i="53"/>
  <c r="C28" i="51"/>
  <c r="C28" i="48"/>
  <c r="C28" i="47"/>
  <c r="C28" i="46"/>
  <c r="C28" i="49"/>
  <c r="C28" i="45"/>
  <c r="C28" i="44"/>
  <c r="C28" i="43"/>
  <c r="C28" i="42"/>
  <c r="C28" i="41"/>
  <c r="C28" i="40"/>
  <c r="C28" i="39"/>
  <c r="C28" i="38"/>
  <c r="C28" i="37"/>
  <c r="C28" i="36"/>
  <c r="C28" i="34"/>
  <c r="C28" i="32"/>
  <c r="C28" i="50"/>
  <c r="C28" i="31"/>
  <c r="C28" i="28"/>
  <c r="C28" i="26"/>
  <c r="C28" i="25"/>
  <c r="C24" i="140" l="1"/>
  <c r="F24" i="140" s="1"/>
  <c r="D25" i="139"/>
  <c r="E25" i="139" s="1"/>
  <c r="D24" i="139"/>
  <c r="E24" i="139" s="1"/>
  <c r="D23" i="139"/>
  <c r="E23" i="139" s="1"/>
  <c r="F23" i="139" s="1"/>
  <c r="C23" i="139"/>
  <c r="D25" i="138"/>
  <c r="E25" i="138" s="1"/>
  <c r="D24" i="138"/>
  <c r="E24" i="138" s="1"/>
  <c r="D23" i="138"/>
  <c r="E23" i="138" s="1"/>
  <c r="F23" i="138" s="1"/>
  <c r="C23" i="138"/>
  <c r="D25" i="137"/>
  <c r="E25" i="137" s="1"/>
  <c r="D24" i="137"/>
  <c r="E24" i="137" s="1"/>
  <c r="D23" i="137"/>
  <c r="E23" i="137" s="1"/>
  <c r="F23" i="137" s="1"/>
  <c r="C23" i="137"/>
  <c r="D25" i="136"/>
  <c r="E25" i="136" s="1"/>
  <c r="D24" i="136"/>
  <c r="E24" i="136" s="1"/>
  <c r="D23" i="136"/>
  <c r="E23" i="136" s="1"/>
  <c r="F23" i="136" s="1"/>
  <c r="C23" i="136"/>
  <c r="D25" i="135"/>
  <c r="E25" i="135" s="1"/>
  <c r="D24" i="135"/>
  <c r="E24" i="135" s="1"/>
  <c r="D23" i="135"/>
  <c r="E23" i="135" s="1"/>
  <c r="F23" i="135" s="1"/>
  <c r="C23" i="135"/>
  <c r="D25" i="134"/>
  <c r="E25" i="134" s="1"/>
  <c r="D24" i="134"/>
  <c r="E24" i="134" s="1"/>
  <c r="D23" i="134"/>
  <c r="E23" i="134" s="1"/>
  <c r="F23" i="134" s="1"/>
  <c r="C23" i="134"/>
  <c r="D25" i="133"/>
  <c r="E25" i="133" s="1"/>
  <c r="D24" i="133"/>
  <c r="E24" i="133" s="1"/>
  <c r="D23" i="133"/>
  <c r="E23" i="133" s="1"/>
  <c r="F23" i="133" s="1"/>
  <c r="C23" i="133"/>
  <c r="D25" i="132"/>
  <c r="E25" i="132" s="1"/>
  <c r="D24" i="132"/>
  <c r="E24" i="132" s="1"/>
  <c r="D23" i="132"/>
  <c r="E23" i="132" s="1"/>
  <c r="F23" i="132" s="1"/>
  <c r="C23" i="132"/>
  <c r="D25" i="131"/>
  <c r="E25" i="131" s="1"/>
  <c r="D24" i="131"/>
  <c r="E24" i="131" s="1"/>
  <c r="D23" i="131"/>
  <c r="E23" i="131" s="1"/>
  <c r="F23" i="131" s="1"/>
  <c r="C23" i="131"/>
  <c r="E25" i="130"/>
  <c r="D24" i="130"/>
  <c r="E24" i="130" s="1"/>
  <c r="D23" i="130"/>
  <c r="E23" i="130" s="1"/>
  <c r="F23" i="130" s="1"/>
  <c r="C23" i="130"/>
  <c r="D25" i="129"/>
  <c r="E25" i="129" s="1"/>
  <c r="D24" i="129"/>
  <c r="E24" i="129" s="1"/>
  <c r="D23" i="129"/>
  <c r="E23" i="129" s="1"/>
  <c r="F23" i="129" s="1"/>
  <c r="C23" i="129"/>
  <c r="D25" i="128"/>
  <c r="E25" i="128" s="1"/>
  <c r="D24" i="128"/>
  <c r="E24" i="128" s="1"/>
  <c r="D23" i="128"/>
  <c r="E23" i="128" s="1"/>
  <c r="F23" i="128" s="1"/>
  <c r="C23" i="128"/>
  <c r="D25" i="127"/>
  <c r="E25" i="127" s="1"/>
  <c r="D24" i="127"/>
  <c r="E24" i="127" s="1"/>
  <c r="D23" i="127"/>
  <c r="E23" i="127" s="1"/>
  <c r="F23" i="127" s="1"/>
  <c r="C23" i="127"/>
  <c r="D25" i="126"/>
  <c r="E25" i="126" s="1"/>
  <c r="D24" i="126"/>
  <c r="E24" i="126" s="1"/>
  <c r="D23" i="126"/>
  <c r="E23" i="126" s="1"/>
  <c r="F23" i="126" s="1"/>
  <c r="C23" i="126"/>
  <c r="E25" i="125"/>
  <c r="D25" i="125"/>
  <c r="E24" i="125"/>
  <c r="D24" i="125"/>
  <c r="F23" i="125"/>
  <c r="E23" i="125"/>
  <c r="D23" i="125"/>
  <c r="C23" i="125"/>
  <c r="D25" i="124"/>
  <c r="E25" i="124" s="1"/>
  <c r="D24" i="124"/>
  <c r="E24" i="124" s="1"/>
  <c r="D23" i="124"/>
  <c r="E23" i="124" s="1"/>
  <c r="F23" i="124" s="1"/>
  <c r="C23" i="124"/>
  <c r="E25" i="123"/>
  <c r="D25" i="123"/>
  <c r="E24" i="123"/>
  <c r="D24" i="123"/>
  <c r="E23" i="123"/>
  <c r="F23" i="123" s="1"/>
  <c r="D23" i="123"/>
  <c r="C23" i="123"/>
  <c r="D25" i="121"/>
  <c r="E25" i="121" s="1"/>
  <c r="D24" i="121"/>
  <c r="E24" i="121" s="1"/>
  <c r="D23" i="121"/>
  <c r="E23" i="121" s="1"/>
  <c r="F23" i="121" s="1"/>
  <c r="C23" i="121"/>
  <c r="D25" i="120"/>
  <c r="E25" i="120" s="1"/>
  <c r="D24" i="120"/>
  <c r="E24" i="120" s="1"/>
  <c r="D23" i="120"/>
  <c r="E23" i="120" s="1"/>
  <c r="F23" i="120" s="1"/>
  <c r="C23" i="120"/>
  <c r="D25" i="118"/>
  <c r="E25" i="118" s="1"/>
  <c r="D24" i="118"/>
  <c r="E24" i="118" s="1"/>
  <c r="D23" i="118"/>
  <c r="E23" i="118" s="1"/>
  <c r="F23" i="118" s="1"/>
  <c r="C23" i="118"/>
  <c r="D25" i="117"/>
  <c r="E25" i="117" s="1"/>
  <c r="D24" i="117"/>
  <c r="E24" i="117" s="1"/>
  <c r="D23" i="117"/>
  <c r="E23" i="117" s="1"/>
  <c r="F23" i="117" s="1"/>
  <c r="C23" i="117"/>
  <c r="D25" i="116"/>
  <c r="E25" i="116" s="1"/>
  <c r="D24" i="116"/>
  <c r="E24" i="116" s="1"/>
  <c r="D23" i="116"/>
  <c r="E23" i="116" s="1"/>
  <c r="F23" i="116" s="1"/>
  <c r="C23" i="116"/>
  <c r="D25" i="115"/>
  <c r="E25" i="115" s="1"/>
  <c r="D24" i="115"/>
  <c r="E24" i="115" s="1"/>
  <c r="D23" i="115"/>
  <c r="E23" i="115" s="1"/>
  <c r="F23" i="115" s="1"/>
  <c r="C23" i="115"/>
  <c r="D25" i="111"/>
  <c r="E25" i="111" s="1"/>
  <c r="D24" i="111"/>
  <c r="E24" i="111" s="1"/>
  <c r="D23" i="111"/>
  <c r="E23" i="111" s="1"/>
  <c r="F23" i="111" s="1"/>
  <c r="C23" i="111"/>
  <c r="D25" i="110"/>
  <c r="E25" i="110" s="1"/>
  <c r="D24" i="110"/>
  <c r="E24" i="110" s="1"/>
  <c r="D23" i="110"/>
  <c r="E23" i="110" s="1"/>
  <c r="F23" i="110" s="1"/>
  <c r="C23" i="110"/>
  <c r="D25" i="109"/>
  <c r="E25" i="109" s="1"/>
  <c r="D24" i="109"/>
  <c r="E24" i="109" s="1"/>
  <c r="D23" i="109"/>
  <c r="E23" i="109" s="1"/>
  <c r="F23" i="109" s="1"/>
  <c r="C23" i="109"/>
  <c r="D25" i="107"/>
  <c r="E25" i="107" s="1"/>
  <c r="D24" i="107"/>
  <c r="E24" i="107" s="1"/>
  <c r="D23" i="107"/>
  <c r="E23" i="107" s="1"/>
  <c r="F23" i="107" s="1"/>
  <c r="C23" i="107"/>
  <c r="D25" i="106"/>
  <c r="E25" i="106" s="1"/>
  <c r="D24" i="106"/>
  <c r="E24" i="106" s="1"/>
  <c r="D23" i="106"/>
  <c r="E23" i="106" s="1"/>
  <c r="F23" i="106" s="1"/>
  <c r="C23" i="106"/>
  <c r="D25" i="104"/>
  <c r="E25" i="104" s="1"/>
  <c r="D24" i="104"/>
  <c r="E24" i="104" s="1"/>
  <c r="D23" i="104"/>
  <c r="E23" i="104" s="1"/>
  <c r="F23" i="104" s="1"/>
  <c r="C23" i="104"/>
  <c r="D25" i="105"/>
  <c r="E25" i="105" s="1"/>
  <c r="D24" i="105"/>
  <c r="E24" i="105" s="1"/>
  <c r="D23" i="105"/>
  <c r="E23" i="105" s="1"/>
  <c r="F23" i="105" s="1"/>
  <c r="C23" i="105"/>
  <c r="D25" i="108"/>
  <c r="E25" i="108" s="1"/>
  <c r="D24" i="108"/>
  <c r="E24" i="108" s="1"/>
  <c r="D23" i="108"/>
  <c r="E23" i="108" s="1"/>
  <c r="F23" i="108" s="1"/>
  <c r="C23" i="108"/>
  <c r="D25" i="103"/>
  <c r="E25" i="103" s="1"/>
  <c r="D24" i="103"/>
  <c r="E24" i="103" s="1"/>
  <c r="D23" i="103"/>
  <c r="E23" i="103" s="1"/>
  <c r="F23" i="103" s="1"/>
  <c r="C23" i="103"/>
  <c r="D25" i="102"/>
  <c r="E25" i="102" s="1"/>
  <c r="D24" i="102"/>
  <c r="E24" i="102" s="1"/>
  <c r="D23" i="102"/>
  <c r="E23" i="102" s="1"/>
  <c r="F23" i="102" s="1"/>
  <c r="C23" i="102"/>
  <c r="D25" i="101"/>
  <c r="E25" i="101" s="1"/>
  <c r="D24" i="101"/>
  <c r="E24" i="101" s="1"/>
  <c r="D23" i="101"/>
  <c r="E23" i="101" s="1"/>
  <c r="F23" i="101" s="1"/>
  <c r="C23" i="101"/>
  <c r="D25" i="100"/>
  <c r="E25" i="100" s="1"/>
  <c r="D24" i="100"/>
  <c r="E24" i="100" s="1"/>
  <c r="D23" i="100"/>
  <c r="E23" i="100" s="1"/>
  <c r="F23" i="100" s="1"/>
  <c r="C23" i="100"/>
  <c r="D25" i="99"/>
  <c r="E25" i="99" s="1"/>
  <c r="D24" i="99"/>
  <c r="E24" i="99" s="1"/>
  <c r="D23" i="99"/>
  <c r="E23" i="99" s="1"/>
  <c r="F23" i="99" s="1"/>
  <c r="C23" i="99"/>
  <c r="D25" i="82"/>
  <c r="E25" i="82" s="1"/>
  <c r="D24" i="82"/>
  <c r="E24" i="82" s="1"/>
  <c r="D23" i="82"/>
  <c r="E23" i="82" s="1"/>
  <c r="F23" i="82" s="1"/>
  <c r="C23" i="82"/>
  <c r="D25" i="81"/>
  <c r="E25" i="81" s="1"/>
  <c r="D24" i="81"/>
  <c r="E24" i="81" s="1"/>
  <c r="D23" i="81"/>
  <c r="E23" i="81" s="1"/>
  <c r="F23" i="81" s="1"/>
  <c r="C23" i="81"/>
  <c r="D25" i="80"/>
  <c r="E25" i="80" s="1"/>
  <c r="D24" i="80"/>
  <c r="E24" i="80" s="1"/>
  <c r="D23" i="80"/>
  <c r="E23" i="80" s="1"/>
  <c r="F23" i="80" s="1"/>
  <c r="C23" i="80"/>
  <c r="D25" i="79"/>
  <c r="E25" i="79" s="1"/>
  <c r="D24" i="79"/>
  <c r="E24" i="79" s="1"/>
  <c r="D23" i="79"/>
  <c r="E23" i="79" s="1"/>
  <c r="F23" i="79" s="1"/>
  <c r="C23" i="79"/>
  <c r="D25" i="78"/>
  <c r="E25" i="78" s="1"/>
  <c r="D24" i="78"/>
  <c r="E24" i="78" s="1"/>
  <c r="D23" i="78"/>
  <c r="E23" i="78" s="1"/>
  <c r="F23" i="78" s="1"/>
  <c r="C23" i="78"/>
  <c r="D25" i="77"/>
  <c r="E25" i="77" s="1"/>
  <c r="D24" i="77"/>
  <c r="E24" i="77" s="1"/>
  <c r="D23" i="77"/>
  <c r="E23" i="77" s="1"/>
  <c r="F23" i="77" s="1"/>
  <c r="C23" i="77"/>
  <c r="D25" i="76"/>
  <c r="E25" i="76" s="1"/>
  <c r="D24" i="76"/>
  <c r="E24" i="76" s="1"/>
  <c r="D23" i="76"/>
  <c r="E23" i="76" s="1"/>
  <c r="F23" i="76" s="1"/>
  <c r="C23" i="76"/>
  <c r="D25" i="74"/>
  <c r="E25" i="74" s="1"/>
  <c r="D24" i="74"/>
  <c r="E24" i="74" s="1"/>
  <c r="D23" i="74"/>
  <c r="E23" i="74" s="1"/>
  <c r="F23" i="74" s="1"/>
  <c r="C23" i="74"/>
  <c r="D25" i="73"/>
  <c r="E25" i="73" s="1"/>
  <c r="D24" i="73"/>
  <c r="E24" i="73" s="1"/>
  <c r="D23" i="73"/>
  <c r="E23" i="73" s="1"/>
  <c r="F23" i="73" s="1"/>
  <c r="C23" i="73"/>
  <c r="D25" i="72"/>
  <c r="E25" i="72" s="1"/>
  <c r="D24" i="72"/>
  <c r="E24" i="72" s="1"/>
  <c r="D23" i="72"/>
  <c r="E23" i="72" s="1"/>
  <c r="F23" i="72" s="1"/>
  <c r="C23" i="72"/>
  <c r="D25" i="71"/>
  <c r="E25" i="71" s="1"/>
  <c r="D24" i="71"/>
  <c r="E24" i="71" s="1"/>
  <c r="D23" i="71"/>
  <c r="E23" i="71" s="1"/>
  <c r="F23" i="71" s="1"/>
  <c r="C23" i="71"/>
  <c r="D25" i="70"/>
  <c r="E25" i="70" s="1"/>
  <c r="D24" i="70"/>
  <c r="E24" i="70" s="1"/>
  <c r="D23" i="70"/>
  <c r="E23" i="70" s="1"/>
  <c r="F23" i="70" s="1"/>
  <c r="C23" i="70"/>
  <c r="D25" i="69"/>
  <c r="E25" i="69" s="1"/>
  <c r="D24" i="69"/>
  <c r="E24" i="69" s="1"/>
  <c r="D23" i="69"/>
  <c r="E23" i="69" s="1"/>
  <c r="F23" i="69" s="1"/>
  <c r="C23" i="69"/>
  <c r="D25" i="68"/>
  <c r="E25" i="68" s="1"/>
  <c r="D24" i="68"/>
  <c r="E24" i="68" s="1"/>
  <c r="D23" i="68"/>
  <c r="E23" i="68" s="1"/>
  <c r="F23" i="68" s="1"/>
  <c r="C23" i="68"/>
  <c r="D25" i="67"/>
  <c r="E25" i="67" s="1"/>
  <c r="D24" i="67"/>
  <c r="E24" i="67" s="1"/>
  <c r="D23" i="67"/>
  <c r="E23" i="67" s="1"/>
  <c r="F23" i="67" s="1"/>
  <c r="C23" i="67"/>
  <c r="D25" i="66"/>
  <c r="E25" i="66" s="1"/>
  <c r="D24" i="66"/>
  <c r="E24" i="66" s="1"/>
  <c r="D23" i="66"/>
  <c r="E23" i="66" s="1"/>
  <c r="F23" i="66" s="1"/>
  <c r="C23" i="66"/>
  <c r="E25" i="65"/>
  <c r="D25" i="65"/>
  <c r="E24" i="65"/>
  <c r="D24" i="65"/>
  <c r="E23" i="65"/>
  <c r="F23" i="65" s="1"/>
  <c r="D23" i="65"/>
  <c r="C23" i="65"/>
  <c r="D25" i="87"/>
  <c r="E25" i="87" s="1"/>
  <c r="D24" i="87"/>
  <c r="E24" i="87" s="1"/>
  <c r="D23" i="87"/>
  <c r="E23" i="87" s="1"/>
  <c r="F23" i="87" s="1"/>
  <c r="C23" i="87"/>
  <c r="D25" i="86"/>
  <c r="E25" i="86" s="1"/>
  <c r="D24" i="86"/>
  <c r="E24" i="86" s="1"/>
  <c r="D23" i="86"/>
  <c r="E23" i="86" s="1"/>
  <c r="F23" i="86" s="1"/>
  <c r="C23" i="86"/>
  <c r="D25" i="85"/>
  <c r="E25" i="85" s="1"/>
  <c r="D24" i="85"/>
  <c r="E24" i="85" s="1"/>
  <c r="D23" i="85"/>
  <c r="E23" i="85" s="1"/>
  <c r="F23" i="85" s="1"/>
  <c r="C23" i="85"/>
  <c r="D25" i="63"/>
  <c r="E25" i="63" s="1"/>
  <c r="D24" i="63"/>
  <c r="E24" i="63" s="1"/>
  <c r="D23" i="63"/>
  <c r="E23" i="63" s="1"/>
  <c r="F23" i="63" s="1"/>
  <c r="C23" i="63"/>
  <c r="D25" i="62"/>
  <c r="E25" i="62" s="1"/>
  <c r="D24" i="62"/>
  <c r="E24" i="62" s="1"/>
  <c r="D23" i="62"/>
  <c r="E23" i="62" s="1"/>
  <c r="F23" i="62" s="1"/>
  <c r="C23" i="62"/>
  <c r="D25" i="61"/>
  <c r="E25" i="61" s="1"/>
  <c r="D24" i="61"/>
  <c r="E24" i="61" s="1"/>
  <c r="D23" i="61"/>
  <c r="E23" i="61" s="1"/>
  <c r="F23" i="61" s="1"/>
  <c r="C23" i="61"/>
  <c r="D25" i="59"/>
  <c r="E25" i="59" s="1"/>
  <c r="D24" i="59"/>
  <c r="E24" i="59" s="1"/>
  <c r="D23" i="59"/>
  <c r="E23" i="59" s="1"/>
  <c r="F23" i="59" s="1"/>
  <c r="C23" i="59"/>
  <c r="D25" i="57"/>
  <c r="E25" i="57" s="1"/>
  <c r="D24" i="57"/>
  <c r="E24" i="57" s="1"/>
  <c r="D23" i="57"/>
  <c r="E23" i="57" s="1"/>
  <c r="F23" i="57" s="1"/>
  <c r="C23" i="57"/>
  <c r="D25" i="56"/>
  <c r="E25" i="56" s="1"/>
  <c r="D24" i="56"/>
  <c r="E24" i="56" s="1"/>
  <c r="D23" i="56"/>
  <c r="E23" i="56" s="1"/>
  <c r="F23" i="56" s="1"/>
  <c r="C23" i="56"/>
  <c r="D25" i="114"/>
  <c r="E25" i="114" s="1"/>
  <c r="D24" i="114"/>
  <c r="E24" i="114" s="1"/>
  <c r="D23" i="114"/>
  <c r="E23" i="114" s="1"/>
  <c r="F23" i="114" s="1"/>
  <c r="C23" i="114"/>
  <c r="D25" i="112"/>
  <c r="E25" i="112" s="1"/>
  <c r="D24" i="112"/>
  <c r="E24" i="112" s="1"/>
  <c r="D23" i="112"/>
  <c r="E23" i="112" s="1"/>
  <c r="F23" i="112" s="1"/>
  <c r="C23" i="112"/>
  <c r="D25" i="98"/>
  <c r="E25" i="98" s="1"/>
  <c r="D24" i="98"/>
  <c r="E24" i="98" s="1"/>
  <c r="D23" i="98"/>
  <c r="E23" i="98" s="1"/>
  <c r="F23" i="98" s="1"/>
  <c r="C23" i="98"/>
  <c r="D25" i="97"/>
  <c r="E25" i="97" s="1"/>
  <c r="D24" i="97"/>
  <c r="E24" i="97" s="1"/>
  <c r="D23" i="97"/>
  <c r="E23" i="97" s="1"/>
  <c r="F23" i="97" s="1"/>
  <c r="C23" i="97"/>
  <c r="D25" i="96"/>
  <c r="E25" i="96" s="1"/>
  <c r="D24" i="96"/>
  <c r="E24" i="96" s="1"/>
  <c r="D23" i="96"/>
  <c r="E23" i="96" s="1"/>
  <c r="F23" i="96" s="1"/>
  <c r="C23" i="96"/>
  <c r="D25" i="95"/>
  <c r="E25" i="95" s="1"/>
  <c r="D24" i="95"/>
  <c r="E24" i="95" s="1"/>
  <c r="D23" i="95"/>
  <c r="E23" i="95" s="1"/>
  <c r="F23" i="95" s="1"/>
  <c r="C23" i="95"/>
  <c r="D25" i="94"/>
  <c r="E25" i="94" s="1"/>
  <c r="D24" i="94"/>
  <c r="E24" i="94" s="1"/>
  <c r="D23" i="94"/>
  <c r="E23" i="94" s="1"/>
  <c r="F23" i="94" s="1"/>
  <c r="C23" i="94"/>
  <c r="D25" i="93"/>
  <c r="E25" i="93" s="1"/>
  <c r="D24" i="93"/>
  <c r="E24" i="93" s="1"/>
  <c r="D23" i="93"/>
  <c r="E23" i="93" s="1"/>
  <c r="F23" i="93" s="1"/>
  <c r="C23" i="93"/>
  <c r="D25" i="92"/>
  <c r="E25" i="92" s="1"/>
  <c r="D24" i="92"/>
  <c r="E24" i="92" s="1"/>
  <c r="D23" i="92"/>
  <c r="E23" i="92" s="1"/>
  <c r="F23" i="92" s="1"/>
  <c r="C23" i="92"/>
  <c r="D25" i="91"/>
  <c r="E25" i="91" s="1"/>
  <c r="D24" i="91"/>
  <c r="E24" i="91" s="1"/>
  <c r="D23" i="91"/>
  <c r="E23" i="91" s="1"/>
  <c r="F23" i="91" s="1"/>
  <c r="C23" i="91"/>
  <c r="D25" i="90"/>
  <c r="E25" i="90" s="1"/>
  <c r="D24" i="90"/>
  <c r="E24" i="90" s="1"/>
  <c r="D23" i="90"/>
  <c r="E23" i="90" s="1"/>
  <c r="F23" i="90" s="1"/>
  <c r="C23" i="90"/>
  <c r="D25" i="89"/>
  <c r="E25" i="89" s="1"/>
  <c r="D24" i="89"/>
  <c r="E24" i="89" s="1"/>
  <c r="D23" i="89"/>
  <c r="E23" i="89" s="1"/>
  <c r="F23" i="89" s="1"/>
  <c r="C23" i="89"/>
  <c r="D25" i="88"/>
  <c r="E25" i="88" s="1"/>
  <c r="D24" i="88"/>
  <c r="E24" i="88" s="1"/>
  <c r="D23" i="88"/>
  <c r="E23" i="88" s="1"/>
  <c r="F23" i="88" s="1"/>
  <c r="C23" i="88"/>
  <c r="D25" i="54"/>
  <c r="E25" i="54" s="1"/>
  <c r="D24" i="54"/>
  <c r="E24" i="54" s="1"/>
  <c r="D23" i="54"/>
  <c r="E23" i="54" s="1"/>
  <c r="F23" i="54" s="1"/>
  <c r="C23" i="54"/>
  <c r="D25" i="53"/>
  <c r="E25" i="53" s="1"/>
  <c r="D24" i="53"/>
  <c r="E24" i="53" s="1"/>
  <c r="D23" i="53"/>
  <c r="E23" i="53" s="1"/>
  <c r="F23" i="53" s="1"/>
  <c r="C23" i="53"/>
  <c r="D25" i="51"/>
  <c r="E25" i="51" s="1"/>
  <c r="D24" i="51"/>
  <c r="E24" i="51" s="1"/>
  <c r="D23" i="51"/>
  <c r="E23" i="51" s="1"/>
  <c r="F23" i="51" s="1"/>
  <c r="C23" i="51"/>
  <c r="D25" i="48"/>
  <c r="E25" i="48" s="1"/>
  <c r="D24" i="48"/>
  <c r="E24" i="48" s="1"/>
  <c r="D23" i="48"/>
  <c r="E23" i="48" s="1"/>
  <c r="F23" i="48" s="1"/>
  <c r="C23" i="48"/>
  <c r="D25" i="47"/>
  <c r="E25" i="47" s="1"/>
  <c r="D24" i="47"/>
  <c r="E24" i="47" s="1"/>
  <c r="D23" i="47"/>
  <c r="E23" i="47" s="1"/>
  <c r="F23" i="47" s="1"/>
  <c r="C23" i="47"/>
  <c r="D25" i="46"/>
  <c r="E25" i="46" s="1"/>
  <c r="D24" i="46"/>
  <c r="E24" i="46" s="1"/>
  <c r="D23" i="46"/>
  <c r="E23" i="46" s="1"/>
  <c r="F23" i="46" s="1"/>
  <c r="C23" i="46"/>
  <c r="D25" i="49"/>
  <c r="E25" i="49" s="1"/>
  <c r="D24" i="49"/>
  <c r="E24" i="49" s="1"/>
  <c r="D23" i="49"/>
  <c r="E23" i="49" s="1"/>
  <c r="F23" i="49" s="1"/>
  <c r="C23" i="49"/>
  <c r="D25" i="45"/>
  <c r="E25" i="45" s="1"/>
  <c r="D24" i="45"/>
  <c r="E24" i="45" s="1"/>
  <c r="D23" i="45"/>
  <c r="E23" i="45" s="1"/>
  <c r="F23" i="45" s="1"/>
  <c r="C23" i="45"/>
  <c r="D25" i="44"/>
  <c r="E25" i="44" s="1"/>
  <c r="D24" i="44"/>
  <c r="E24" i="44" s="1"/>
  <c r="D23" i="44"/>
  <c r="E23" i="44" s="1"/>
  <c r="F23" i="44" s="1"/>
  <c r="C23" i="44"/>
  <c r="D25" i="43"/>
  <c r="E25" i="43" s="1"/>
  <c r="D24" i="43"/>
  <c r="E24" i="43" s="1"/>
  <c r="D23" i="43"/>
  <c r="E23" i="43" s="1"/>
  <c r="F23" i="43" s="1"/>
  <c r="C23" i="43"/>
  <c r="D25" i="42"/>
  <c r="E25" i="42" s="1"/>
  <c r="D24" i="42"/>
  <c r="E24" i="42" s="1"/>
  <c r="D23" i="42"/>
  <c r="E23" i="42" s="1"/>
  <c r="F23" i="42" s="1"/>
  <c r="C23" i="42"/>
  <c r="D25" i="41"/>
  <c r="E25" i="41" s="1"/>
  <c r="D24" i="41"/>
  <c r="E24" i="41" s="1"/>
  <c r="D23" i="41"/>
  <c r="E23" i="41" s="1"/>
  <c r="F23" i="41" s="1"/>
  <c r="C23" i="41"/>
  <c r="D25" i="40"/>
  <c r="E25" i="40" s="1"/>
  <c r="D24" i="40"/>
  <c r="E24" i="40" s="1"/>
  <c r="D23" i="40"/>
  <c r="E23" i="40" s="1"/>
  <c r="F23" i="40" s="1"/>
  <c r="C23" i="40"/>
  <c r="D25" i="39"/>
  <c r="E25" i="39" s="1"/>
  <c r="D24" i="39"/>
  <c r="E24" i="39" s="1"/>
  <c r="D23" i="39"/>
  <c r="E23" i="39" s="1"/>
  <c r="F23" i="39" s="1"/>
  <c r="C23" i="39"/>
  <c r="D25" i="38"/>
  <c r="E25" i="38" s="1"/>
  <c r="D24" i="38"/>
  <c r="E24" i="38" s="1"/>
  <c r="D23" i="38"/>
  <c r="E23" i="38" s="1"/>
  <c r="F23" i="38" s="1"/>
  <c r="C23" i="38"/>
  <c r="D25" i="37"/>
  <c r="E25" i="37" s="1"/>
  <c r="D24" i="37"/>
  <c r="E24" i="37" s="1"/>
  <c r="D23" i="37"/>
  <c r="E23" i="37" s="1"/>
  <c r="F23" i="37" s="1"/>
  <c r="C23" i="37"/>
  <c r="D25" i="36"/>
  <c r="E25" i="36" s="1"/>
  <c r="D24" i="36"/>
  <c r="E24" i="36" s="1"/>
  <c r="D23" i="36"/>
  <c r="E23" i="36" s="1"/>
  <c r="F23" i="36" s="1"/>
  <c r="C23" i="36"/>
  <c r="D25" i="34"/>
  <c r="E25" i="34" s="1"/>
  <c r="D24" i="34"/>
  <c r="E24" i="34" s="1"/>
  <c r="D23" i="34"/>
  <c r="E23" i="34" s="1"/>
  <c r="F23" i="34" s="1"/>
  <c r="C23" i="34"/>
  <c r="D25" i="32"/>
  <c r="E25" i="32" s="1"/>
  <c r="D24" i="32"/>
  <c r="E24" i="32" s="1"/>
  <c r="D23" i="32"/>
  <c r="E23" i="32" s="1"/>
  <c r="F23" i="32" s="1"/>
  <c r="C23" i="32"/>
  <c r="D25" i="50"/>
  <c r="E25" i="50" s="1"/>
  <c r="D24" i="50"/>
  <c r="E24" i="50" s="1"/>
  <c r="D23" i="50"/>
  <c r="E23" i="50" s="1"/>
  <c r="F23" i="50" s="1"/>
  <c r="C23" i="50"/>
  <c r="C24" i="50" s="1"/>
  <c r="D25" i="31"/>
  <c r="E25" i="31" s="1"/>
  <c r="D24" i="31"/>
  <c r="E24" i="31" s="1"/>
  <c r="D23" i="31"/>
  <c r="E23" i="31" s="1"/>
  <c r="F23" i="31" s="1"/>
  <c r="C23" i="31"/>
  <c r="C25" i="140" l="1"/>
  <c r="F25" i="140" s="1"/>
  <c r="F26" i="140" s="1"/>
  <c r="C24" i="139"/>
  <c r="C24" i="138"/>
  <c r="F24" i="137"/>
  <c r="C24" i="137"/>
  <c r="C26" i="137" s="1"/>
  <c r="C25" i="137"/>
  <c r="F25" i="137" s="1"/>
  <c r="F24" i="136"/>
  <c r="F26" i="136" s="1"/>
  <c r="F25" i="136"/>
  <c r="C24" i="136"/>
  <c r="C26" i="136" s="1"/>
  <c r="C25" i="136"/>
  <c r="C24" i="135"/>
  <c r="F24" i="134"/>
  <c r="C24" i="134"/>
  <c r="C24" i="133"/>
  <c r="F24" i="133" s="1"/>
  <c r="C24" i="132"/>
  <c r="C24" i="131"/>
  <c r="F24" i="130"/>
  <c r="F25" i="130"/>
  <c r="C24" i="130"/>
  <c r="C26" i="130" s="1"/>
  <c r="C25" i="130"/>
  <c r="F24" i="129"/>
  <c r="F26" i="129" s="1"/>
  <c r="F25" i="129"/>
  <c r="C24" i="129"/>
  <c r="C26" i="129" s="1"/>
  <c r="C25" i="129"/>
  <c r="F24" i="128"/>
  <c r="F26" i="128" s="1"/>
  <c r="F25" i="128"/>
  <c r="C24" i="128"/>
  <c r="C26" i="128" s="1"/>
  <c r="C25" i="128"/>
  <c r="F25" i="127"/>
  <c r="C24" i="127"/>
  <c r="C26" i="127" s="1"/>
  <c r="C25" i="127"/>
  <c r="C24" i="126"/>
  <c r="C24" i="125"/>
  <c r="F24" i="125" s="1"/>
  <c r="F26" i="125" s="1"/>
  <c r="C25" i="125"/>
  <c r="F25" i="125" s="1"/>
  <c r="C24" i="124"/>
  <c r="C24" i="123"/>
  <c r="C24" i="121"/>
  <c r="C24" i="120"/>
  <c r="F25" i="118"/>
  <c r="C24" i="118"/>
  <c r="C26" i="118" s="1"/>
  <c r="C25" i="118"/>
  <c r="C24" i="117"/>
  <c r="F24" i="116"/>
  <c r="C24" i="116"/>
  <c r="C26" i="116" s="1"/>
  <c r="C25" i="116"/>
  <c r="F25" i="116" s="1"/>
  <c r="F26" i="116" s="1"/>
  <c r="C24" i="115"/>
  <c r="C24" i="111"/>
  <c r="C24" i="110"/>
  <c r="F25" i="109"/>
  <c r="C24" i="109"/>
  <c r="C26" i="109" s="1"/>
  <c r="C25" i="109"/>
  <c r="F24" i="107"/>
  <c r="C24" i="107"/>
  <c r="C24" i="106"/>
  <c r="C24" i="104"/>
  <c r="C24" i="105"/>
  <c r="C24" i="108"/>
  <c r="F24" i="103"/>
  <c r="F26" i="103" s="1"/>
  <c r="F25" i="103"/>
  <c r="C24" i="103"/>
  <c r="C26" i="103" s="1"/>
  <c r="C25" i="103"/>
  <c r="C24" i="102"/>
  <c r="C24" i="101"/>
  <c r="C24" i="100"/>
  <c r="F24" i="100" s="1"/>
  <c r="C24" i="99"/>
  <c r="F24" i="99" s="1"/>
  <c r="C24" i="82"/>
  <c r="C24" i="81"/>
  <c r="C24" i="80"/>
  <c r="C24" i="79"/>
  <c r="C24" i="78"/>
  <c r="F25" i="77"/>
  <c r="C24" i="77"/>
  <c r="C26" i="77" s="1"/>
  <c r="C25" i="77"/>
  <c r="C24" i="76"/>
  <c r="C25" i="76" s="1"/>
  <c r="F25" i="76" s="1"/>
  <c r="C24" i="74"/>
  <c r="C24" i="73"/>
  <c r="C24" i="72"/>
  <c r="C24" i="71"/>
  <c r="C24" i="70"/>
  <c r="F25" i="69"/>
  <c r="C24" i="69"/>
  <c r="C26" i="69" s="1"/>
  <c r="C25" i="69"/>
  <c r="F24" i="68"/>
  <c r="F25" i="68"/>
  <c r="C24" i="68"/>
  <c r="C26" i="68" s="1"/>
  <c r="C25" i="68"/>
  <c r="C24" i="67"/>
  <c r="C24" i="66"/>
  <c r="C24" i="65"/>
  <c r="C24" i="87"/>
  <c r="C25" i="87" s="1"/>
  <c r="F25" i="87" s="1"/>
  <c r="F25" i="86"/>
  <c r="C24" i="86"/>
  <c r="C26" i="86" s="1"/>
  <c r="C25" i="86"/>
  <c r="C24" i="85"/>
  <c r="C24" i="63"/>
  <c r="C24" i="62"/>
  <c r="C24" i="61"/>
  <c r="C24" i="59"/>
  <c r="C24" i="57"/>
  <c r="C24" i="56"/>
  <c r="F24" i="114"/>
  <c r="F25" i="114"/>
  <c r="C24" i="114"/>
  <c r="C26" i="114" s="1"/>
  <c r="C25" i="114"/>
  <c r="F24" i="112"/>
  <c r="C24" i="112"/>
  <c r="C24" i="98"/>
  <c r="F24" i="97"/>
  <c r="C24" i="97"/>
  <c r="C24" i="96"/>
  <c r="C24" i="95"/>
  <c r="F24" i="95" s="1"/>
  <c r="F25" i="94"/>
  <c r="C24" i="94"/>
  <c r="C26" i="94" s="1"/>
  <c r="C25" i="94"/>
  <c r="C24" i="93"/>
  <c r="C24" i="92"/>
  <c r="C24" i="91"/>
  <c r="F24" i="91" s="1"/>
  <c r="C24" i="90"/>
  <c r="C24" i="89"/>
  <c r="F24" i="88"/>
  <c r="C24" i="88"/>
  <c r="C25" i="88"/>
  <c r="C26" i="88" s="1"/>
  <c r="C24" i="54"/>
  <c r="C24" i="53"/>
  <c r="F24" i="51"/>
  <c r="F26" i="51" s="1"/>
  <c r="F25" i="51"/>
  <c r="C24" i="51"/>
  <c r="C26" i="51" s="1"/>
  <c r="C25" i="51"/>
  <c r="C24" i="48"/>
  <c r="C24" i="47"/>
  <c r="F24" i="47" s="1"/>
  <c r="C24" i="46"/>
  <c r="F24" i="49"/>
  <c r="F25" i="49"/>
  <c r="C24" i="49"/>
  <c r="C26" i="49" s="1"/>
  <c r="C25" i="49"/>
  <c r="C24" i="45"/>
  <c r="C24" i="44"/>
  <c r="C24" i="43"/>
  <c r="C24" i="42"/>
  <c r="C24" i="41"/>
  <c r="F24" i="41" s="1"/>
  <c r="C24" i="40"/>
  <c r="C24" i="39"/>
  <c r="C26" i="39" s="1"/>
  <c r="C25" i="39"/>
  <c r="F25" i="39" s="1"/>
  <c r="C24" i="38"/>
  <c r="F24" i="38" s="1"/>
  <c r="C24" i="37"/>
  <c r="F24" i="37" s="1"/>
  <c r="C24" i="36"/>
  <c r="C24" i="34"/>
  <c r="F24" i="34" s="1"/>
  <c r="C24" i="32"/>
  <c r="C25" i="32" s="1"/>
  <c r="F25" i="32" s="1"/>
  <c r="F24" i="50"/>
  <c r="C25" i="50"/>
  <c r="C26" i="50" s="1"/>
  <c r="C24" i="31"/>
  <c r="F24" i="31" s="1"/>
  <c r="C10" i="121"/>
  <c r="C10" i="120"/>
  <c r="D24" i="25"/>
  <c r="D25" i="25"/>
  <c r="C23" i="25"/>
  <c r="I36" i="84"/>
  <c r="I35" i="84"/>
  <c r="I34" i="84"/>
  <c r="I33" i="84"/>
  <c r="H33" i="84"/>
  <c r="C10" i="59"/>
  <c r="C10" i="62"/>
  <c r="C10" i="61"/>
  <c r="F26" i="130" l="1"/>
  <c r="C26" i="140"/>
  <c r="C28" i="140" s="1"/>
  <c r="F26" i="114"/>
  <c r="F26" i="49"/>
  <c r="F26" i="68"/>
  <c r="F24" i="139"/>
  <c r="C25" i="139"/>
  <c r="F25" i="139" s="1"/>
  <c r="F24" i="138"/>
  <c r="C25" i="138"/>
  <c r="F25" i="138" s="1"/>
  <c r="F26" i="137"/>
  <c r="C26" i="135"/>
  <c r="F24" i="135"/>
  <c r="C25" i="135"/>
  <c r="F25" i="135" s="1"/>
  <c r="C25" i="134"/>
  <c r="F25" i="134" s="1"/>
  <c r="F26" i="134" s="1"/>
  <c r="C25" i="133"/>
  <c r="F25" i="133" s="1"/>
  <c r="F26" i="133" s="1"/>
  <c r="F24" i="132"/>
  <c r="C25" i="132"/>
  <c r="F25" i="132" s="1"/>
  <c r="C26" i="131"/>
  <c r="F24" i="131"/>
  <c r="F26" i="131" s="1"/>
  <c r="C25" i="131"/>
  <c r="F25" i="131" s="1"/>
  <c r="F24" i="127"/>
  <c r="F26" i="127" s="1"/>
  <c r="F24" i="126"/>
  <c r="C25" i="126"/>
  <c r="F25" i="126" s="1"/>
  <c r="C26" i="125"/>
  <c r="F24" i="124"/>
  <c r="F26" i="124" s="1"/>
  <c r="C25" i="124"/>
  <c r="F25" i="124" s="1"/>
  <c r="C25" i="123"/>
  <c r="F25" i="123" s="1"/>
  <c r="F24" i="123"/>
  <c r="F24" i="121"/>
  <c r="C25" i="121"/>
  <c r="F25" i="121" s="1"/>
  <c r="F24" i="120"/>
  <c r="C25" i="120"/>
  <c r="F25" i="120" s="1"/>
  <c r="F24" i="118"/>
  <c r="F26" i="118" s="1"/>
  <c r="F24" i="117"/>
  <c r="C25" i="117"/>
  <c r="F25" i="117" s="1"/>
  <c r="F24" i="115"/>
  <c r="C25" i="115"/>
  <c r="F25" i="115" s="1"/>
  <c r="F24" i="111"/>
  <c r="C25" i="111"/>
  <c r="F25" i="111" s="1"/>
  <c r="F24" i="110"/>
  <c r="C25" i="110"/>
  <c r="F25" i="110" s="1"/>
  <c r="F24" i="109"/>
  <c r="F26" i="109" s="1"/>
  <c r="F26" i="107"/>
  <c r="C25" i="107"/>
  <c r="F25" i="107" s="1"/>
  <c r="F24" i="106"/>
  <c r="C25" i="106"/>
  <c r="F25" i="106" s="1"/>
  <c r="C26" i="104"/>
  <c r="F24" i="104"/>
  <c r="C25" i="104"/>
  <c r="F25" i="104" s="1"/>
  <c r="F24" i="105"/>
  <c r="C25" i="105"/>
  <c r="F25" i="105" s="1"/>
  <c r="F24" i="108"/>
  <c r="F26" i="108" s="1"/>
  <c r="C25" i="108"/>
  <c r="F25" i="108" s="1"/>
  <c r="F24" i="102"/>
  <c r="C25" i="102"/>
  <c r="F25" i="102" s="1"/>
  <c r="F24" i="101"/>
  <c r="C25" i="101"/>
  <c r="F25" i="101" s="1"/>
  <c r="C25" i="100"/>
  <c r="C25" i="99"/>
  <c r="F25" i="99" s="1"/>
  <c r="F26" i="99" s="1"/>
  <c r="F24" i="82"/>
  <c r="C25" i="82"/>
  <c r="F25" i="82" s="1"/>
  <c r="F24" i="81"/>
  <c r="C25" i="81"/>
  <c r="F25" i="81" s="1"/>
  <c r="F24" i="80"/>
  <c r="C25" i="80"/>
  <c r="F25" i="80" s="1"/>
  <c r="F24" i="79"/>
  <c r="C25" i="79"/>
  <c r="F25" i="79" s="1"/>
  <c r="F24" i="78"/>
  <c r="C25" i="78"/>
  <c r="F25" i="78" s="1"/>
  <c r="F24" i="77"/>
  <c r="F26" i="77" s="1"/>
  <c r="C26" i="76"/>
  <c r="F24" i="76"/>
  <c r="F26" i="76" s="1"/>
  <c r="F24" i="74"/>
  <c r="F26" i="74" s="1"/>
  <c r="C25" i="74"/>
  <c r="F25" i="74" s="1"/>
  <c r="F24" i="73"/>
  <c r="C25" i="73"/>
  <c r="F25" i="73" s="1"/>
  <c r="F24" i="72"/>
  <c r="C25" i="72"/>
  <c r="F25" i="72" s="1"/>
  <c r="F24" i="71"/>
  <c r="C25" i="71"/>
  <c r="F25" i="71" s="1"/>
  <c r="C26" i="70"/>
  <c r="F24" i="70"/>
  <c r="C25" i="70"/>
  <c r="F25" i="70" s="1"/>
  <c r="F24" i="69"/>
  <c r="F26" i="69" s="1"/>
  <c r="F24" i="67"/>
  <c r="C25" i="67"/>
  <c r="F25" i="67" s="1"/>
  <c r="F24" i="66"/>
  <c r="C25" i="66"/>
  <c r="F25" i="66" s="1"/>
  <c r="C25" i="65"/>
  <c r="F25" i="65" s="1"/>
  <c r="F24" i="65"/>
  <c r="C26" i="87"/>
  <c r="F24" i="87"/>
  <c r="F26" i="87" s="1"/>
  <c r="F24" i="86"/>
  <c r="F26" i="86" s="1"/>
  <c r="F24" i="85"/>
  <c r="C25" i="85"/>
  <c r="F25" i="85" s="1"/>
  <c r="F24" i="63"/>
  <c r="C25" i="63"/>
  <c r="F25" i="63" s="1"/>
  <c r="F24" i="62"/>
  <c r="C25" i="62"/>
  <c r="F25" i="62" s="1"/>
  <c r="F24" i="61"/>
  <c r="C25" i="61"/>
  <c r="F25" i="61" s="1"/>
  <c r="F24" i="59"/>
  <c r="C25" i="59"/>
  <c r="F25" i="59" s="1"/>
  <c r="F24" i="57"/>
  <c r="C25" i="57"/>
  <c r="F25" i="57" s="1"/>
  <c r="F24" i="56"/>
  <c r="C25" i="56"/>
  <c r="F25" i="56" s="1"/>
  <c r="C25" i="112"/>
  <c r="F25" i="112" s="1"/>
  <c r="F26" i="112" s="1"/>
  <c r="F24" i="98"/>
  <c r="C25" i="98"/>
  <c r="F25" i="98" s="1"/>
  <c r="C25" i="97"/>
  <c r="F25" i="97" s="1"/>
  <c r="F26" i="97" s="1"/>
  <c r="F24" i="96"/>
  <c r="C25" i="96"/>
  <c r="F25" i="96" s="1"/>
  <c r="C25" i="95"/>
  <c r="F25" i="95" s="1"/>
  <c r="F26" i="95" s="1"/>
  <c r="C26" i="95"/>
  <c r="F24" i="94"/>
  <c r="F26" i="94" s="1"/>
  <c r="F24" i="93"/>
  <c r="C25" i="93"/>
  <c r="F25" i="93" s="1"/>
  <c r="F24" i="92"/>
  <c r="C25" i="92"/>
  <c r="F25" i="92" s="1"/>
  <c r="C25" i="91"/>
  <c r="F25" i="91" s="1"/>
  <c r="F26" i="91" s="1"/>
  <c r="F24" i="90"/>
  <c r="C25" i="90"/>
  <c r="F25" i="90" s="1"/>
  <c r="F24" i="89"/>
  <c r="C25" i="89"/>
  <c r="F25" i="89" s="1"/>
  <c r="F25" i="88"/>
  <c r="F26" i="88" s="1"/>
  <c r="F24" i="54"/>
  <c r="C25" i="54"/>
  <c r="F25" i="54" s="1"/>
  <c r="F24" i="53"/>
  <c r="C25" i="53"/>
  <c r="F25" i="53" s="1"/>
  <c r="F24" i="48"/>
  <c r="C25" i="48"/>
  <c r="F25" i="48" s="1"/>
  <c r="C25" i="47"/>
  <c r="F24" i="46"/>
  <c r="C25" i="46"/>
  <c r="F25" i="46" s="1"/>
  <c r="F24" i="45"/>
  <c r="C25" i="45"/>
  <c r="F25" i="45" s="1"/>
  <c r="F24" i="44"/>
  <c r="C25" i="44"/>
  <c r="F25" i="44" s="1"/>
  <c r="F24" i="43"/>
  <c r="C25" i="43"/>
  <c r="F25" i="43" s="1"/>
  <c r="F24" i="42"/>
  <c r="C25" i="42"/>
  <c r="F25" i="42" s="1"/>
  <c r="C25" i="41"/>
  <c r="F25" i="41" s="1"/>
  <c r="F26" i="41" s="1"/>
  <c r="C26" i="41"/>
  <c r="F24" i="40"/>
  <c r="C25" i="40"/>
  <c r="F25" i="40" s="1"/>
  <c r="F24" i="39"/>
  <c r="F26" i="39" s="1"/>
  <c r="C25" i="38"/>
  <c r="F25" i="38" s="1"/>
  <c r="F26" i="38" s="1"/>
  <c r="C25" i="37"/>
  <c r="F25" i="37" s="1"/>
  <c r="F26" i="37" s="1"/>
  <c r="C26" i="36"/>
  <c r="F24" i="36"/>
  <c r="C25" i="36"/>
  <c r="F25" i="36" s="1"/>
  <c r="C25" i="34"/>
  <c r="F25" i="34" s="1"/>
  <c r="F26" i="34" s="1"/>
  <c r="F24" i="32"/>
  <c r="F26" i="32" s="1"/>
  <c r="C26" i="32"/>
  <c r="F25" i="50"/>
  <c r="F26" i="50" s="1"/>
  <c r="C25" i="31"/>
  <c r="F25" i="31" s="1"/>
  <c r="F26" i="31" s="1"/>
  <c r="C24" i="25"/>
  <c r="C25" i="25" s="1"/>
  <c r="F26" i="90" l="1"/>
  <c r="F26" i="67"/>
  <c r="F26" i="139"/>
  <c r="C26" i="139"/>
  <c r="F26" i="138"/>
  <c r="C26" i="138"/>
  <c r="F26" i="135"/>
  <c r="C26" i="134"/>
  <c r="C26" i="133"/>
  <c r="F26" i="132"/>
  <c r="C26" i="132"/>
  <c r="F26" i="126"/>
  <c r="C26" i="126"/>
  <c r="C26" i="124"/>
  <c r="F26" i="123"/>
  <c r="C26" i="123"/>
  <c r="F26" i="121"/>
  <c r="C26" i="121"/>
  <c r="F26" i="120"/>
  <c r="C26" i="120"/>
  <c r="F26" i="117"/>
  <c r="C26" i="117"/>
  <c r="F26" i="115"/>
  <c r="C26" i="115"/>
  <c r="F26" i="111"/>
  <c r="C26" i="111"/>
  <c r="F26" i="110"/>
  <c r="C26" i="110"/>
  <c r="C26" i="107"/>
  <c r="F26" i="106"/>
  <c r="C26" i="106"/>
  <c r="F26" i="104"/>
  <c r="F26" i="105"/>
  <c r="C26" i="105"/>
  <c r="C26" i="108"/>
  <c r="F26" i="102"/>
  <c r="C26" i="102"/>
  <c r="F26" i="101"/>
  <c r="C26" i="101"/>
  <c r="C26" i="100"/>
  <c r="F25" i="100"/>
  <c r="F26" i="100" s="1"/>
  <c r="C26" i="99"/>
  <c r="F26" i="82"/>
  <c r="C26" i="82"/>
  <c r="F26" i="81"/>
  <c r="C26" i="81"/>
  <c r="F26" i="80"/>
  <c r="C26" i="80"/>
  <c r="F26" i="79"/>
  <c r="C26" i="79"/>
  <c r="F26" i="78"/>
  <c r="C26" i="78"/>
  <c r="C26" i="74"/>
  <c r="F26" i="73"/>
  <c r="C26" i="73"/>
  <c r="F26" i="72"/>
  <c r="C26" i="72"/>
  <c r="F26" i="71"/>
  <c r="C26" i="71"/>
  <c r="F26" i="70"/>
  <c r="C26" i="67"/>
  <c r="F26" i="66"/>
  <c r="C26" i="66"/>
  <c r="F26" i="65"/>
  <c r="C26" i="65"/>
  <c r="F26" i="85"/>
  <c r="C26" i="85"/>
  <c r="F26" i="63"/>
  <c r="C26" i="63"/>
  <c r="F26" i="62"/>
  <c r="C26" i="62"/>
  <c r="F26" i="61"/>
  <c r="C26" i="61"/>
  <c r="F26" i="59"/>
  <c r="C26" i="59"/>
  <c r="F26" i="57"/>
  <c r="C26" i="57"/>
  <c r="F26" i="56"/>
  <c r="C26" i="56"/>
  <c r="C26" i="112"/>
  <c r="F26" i="98"/>
  <c r="C26" i="98"/>
  <c r="C26" i="97"/>
  <c r="F26" i="96"/>
  <c r="C26" i="96"/>
  <c r="F26" i="93"/>
  <c r="C26" i="93"/>
  <c r="F26" i="92"/>
  <c r="C26" i="92"/>
  <c r="C26" i="91"/>
  <c r="C26" i="90"/>
  <c r="F26" i="89"/>
  <c r="C26" i="89"/>
  <c r="F26" i="54"/>
  <c r="C26" i="54"/>
  <c r="F26" i="53"/>
  <c r="C26" i="53"/>
  <c r="F26" i="48"/>
  <c r="C26" i="48"/>
  <c r="C26" i="47"/>
  <c r="F25" i="47"/>
  <c r="F26" i="47" s="1"/>
  <c r="F26" i="46"/>
  <c r="C26" i="46"/>
  <c r="F26" i="45"/>
  <c r="C26" i="45"/>
  <c r="F26" i="44"/>
  <c r="C26" i="44"/>
  <c r="F26" i="43"/>
  <c r="C26" i="43"/>
  <c r="F26" i="42"/>
  <c r="C26" i="42"/>
  <c r="F26" i="40"/>
  <c r="C26" i="40"/>
  <c r="C26" i="38"/>
  <c r="C26" i="37"/>
  <c r="F26" i="36"/>
  <c r="C26" i="34"/>
  <c r="C26" i="31"/>
  <c r="H84" i="6"/>
  <c r="O87" i="6"/>
  <c r="N87" i="6"/>
  <c r="M87" i="6"/>
  <c r="L87" i="6"/>
  <c r="J87" i="6"/>
  <c r="I87" i="6"/>
  <c r="H87" i="6"/>
  <c r="G87" i="6"/>
  <c r="F87" i="6"/>
  <c r="E87" i="6"/>
  <c r="D87" i="6"/>
  <c r="C87" i="6"/>
  <c r="O103" i="6"/>
  <c r="N103" i="6"/>
  <c r="M103" i="6"/>
  <c r="L103" i="6"/>
  <c r="J103" i="6"/>
  <c r="I103" i="6"/>
  <c r="H103" i="6"/>
  <c r="G103" i="6"/>
  <c r="F103" i="6"/>
  <c r="E103" i="6"/>
  <c r="D103" i="6"/>
  <c r="C103" i="6"/>
  <c r="C10" i="139"/>
  <c r="O102" i="6"/>
  <c r="N102" i="6"/>
  <c r="M102" i="6"/>
  <c r="L102" i="6"/>
  <c r="J102" i="6"/>
  <c r="I102" i="6"/>
  <c r="K102" i="6" s="1"/>
  <c r="H102" i="6"/>
  <c r="G102" i="6"/>
  <c r="F102" i="6"/>
  <c r="E102" i="6"/>
  <c r="D102" i="6"/>
  <c r="C102" i="6"/>
  <c r="C10" i="138"/>
  <c r="O101" i="6"/>
  <c r="N101" i="6"/>
  <c r="M101" i="6"/>
  <c r="P101" i="6" s="1"/>
  <c r="L101" i="6"/>
  <c r="J101" i="6"/>
  <c r="I101" i="6"/>
  <c r="K101" i="6" s="1"/>
  <c r="H101" i="6"/>
  <c r="G101" i="6"/>
  <c r="F101" i="6"/>
  <c r="E101" i="6"/>
  <c r="D101" i="6"/>
  <c r="C101" i="6"/>
  <c r="C10" i="137"/>
  <c r="O100" i="6"/>
  <c r="N100" i="6"/>
  <c r="M100" i="6"/>
  <c r="L100" i="6"/>
  <c r="J100" i="6"/>
  <c r="I100" i="6"/>
  <c r="K100" i="6" s="1"/>
  <c r="H100" i="6"/>
  <c r="G100" i="6"/>
  <c r="F100" i="6"/>
  <c r="E100" i="6"/>
  <c r="D100" i="6"/>
  <c r="C100" i="6"/>
  <c r="C10" i="136"/>
  <c r="O99" i="6"/>
  <c r="N99" i="6"/>
  <c r="M99" i="6"/>
  <c r="L99" i="6"/>
  <c r="J99" i="6"/>
  <c r="I99" i="6"/>
  <c r="H99" i="6"/>
  <c r="G99" i="6"/>
  <c r="F99" i="6"/>
  <c r="E99" i="6"/>
  <c r="D99" i="6"/>
  <c r="C99" i="6"/>
  <c r="C10" i="135"/>
  <c r="O98" i="6"/>
  <c r="N98" i="6"/>
  <c r="M98" i="6"/>
  <c r="L98" i="6"/>
  <c r="J98" i="6"/>
  <c r="I98" i="6"/>
  <c r="H98" i="6"/>
  <c r="G98" i="6"/>
  <c r="F98" i="6"/>
  <c r="E98" i="6"/>
  <c r="D98" i="6"/>
  <c r="C98" i="6"/>
  <c r="C10" i="134"/>
  <c r="O97" i="6"/>
  <c r="N97" i="6"/>
  <c r="M97" i="6"/>
  <c r="L97" i="6"/>
  <c r="J97" i="6"/>
  <c r="I97" i="6"/>
  <c r="H97" i="6"/>
  <c r="G97" i="6"/>
  <c r="F97" i="6"/>
  <c r="E97" i="6"/>
  <c r="D97" i="6"/>
  <c r="C97" i="6"/>
  <c r="C10" i="133"/>
  <c r="O96" i="6"/>
  <c r="N96" i="6"/>
  <c r="M96" i="6"/>
  <c r="L96" i="6"/>
  <c r="J96" i="6"/>
  <c r="I96" i="6"/>
  <c r="H96" i="6"/>
  <c r="G96" i="6"/>
  <c r="F96" i="6"/>
  <c r="E96" i="6"/>
  <c r="D96" i="6"/>
  <c r="C96" i="6"/>
  <c r="C10" i="132"/>
  <c r="O95" i="6"/>
  <c r="N95" i="6"/>
  <c r="M95" i="6"/>
  <c r="L95" i="6"/>
  <c r="J95" i="6"/>
  <c r="I95" i="6"/>
  <c r="H95" i="6"/>
  <c r="G95" i="6"/>
  <c r="F95" i="6"/>
  <c r="E95" i="6"/>
  <c r="D95" i="6"/>
  <c r="C95" i="6"/>
  <c r="C10" i="131"/>
  <c r="O94" i="6"/>
  <c r="N94" i="6"/>
  <c r="M94" i="6"/>
  <c r="L94" i="6"/>
  <c r="J94" i="6"/>
  <c r="I94" i="6"/>
  <c r="H94" i="6"/>
  <c r="G94" i="6"/>
  <c r="F94" i="6"/>
  <c r="E94" i="6"/>
  <c r="D94" i="6"/>
  <c r="C94" i="6"/>
  <c r="C10" i="130"/>
  <c r="O93" i="6"/>
  <c r="N93" i="6"/>
  <c r="M93" i="6"/>
  <c r="L93" i="6"/>
  <c r="J93" i="6"/>
  <c r="I93" i="6"/>
  <c r="H93" i="6"/>
  <c r="G93" i="6"/>
  <c r="F93" i="6"/>
  <c r="E93" i="6"/>
  <c r="D93" i="6"/>
  <c r="C93" i="6"/>
  <c r="C10" i="129"/>
  <c r="O92" i="6"/>
  <c r="N92" i="6"/>
  <c r="M92" i="6"/>
  <c r="L92" i="6"/>
  <c r="J92" i="6"/>
  <c r="I92" i="6"/>
  <c r="H92" i="6"/>
  <c r="G92" i="6"/>
  <c r="F92" i="6"/>
  <c r="E92" i="6"/>
  <c r="D92" i="6"/>
  <c r="C92" i="6"/>
  <c r="C10" i="128"/>
  <c r="O91" i="6"/>
  <c r="N91" i="6"/>
  <c r="M91" i="6"/>
  <c r="L91" i="6"/>
  <c r="J91" i="6"/>
  <c r="I91" i="6"/>
  <c r="H91" i="6"/>
  <c r="G91" i="6"/>
  <c r="F91" i="6"/>
  <c r="E91" i="6"/>
  <c r="D91" i="6"/>
  <c r="C91" i="6"/>
  <c r="C10" i="127"/>
  <c r="O90" i="6"/>
  <c r="N90" i="6"/>
  <c r="M90" i="6"/>
  <c r="L90" i="6"/>
  <c r="J90" i="6"/>
  <c r="I90" i="6"/>
  <c r="H90" i="6"/>
  <c r="G90" i="6"/>
  <c r="F90" i="6"/>
  <c r="E90" i="6"/>
  <c r="D90" i="6"/>
  <c r="C90" i="6"/>
  <c r="C10" i="126"/>
  <c r="O89" i="6"/>
  <c r="N89" i="6"/>
  <c r="M89" i="6"/>
  <c r="L89" i="6"/>
  <c r="J89" i="6"/>
  <c r="I89" i="6"/>
  <c r="H89" i="6"/>
  <c r="G89" i="6"/>
  <c r="F89" i="6"/>
  <c r="E89" i="6"/>
  <c r="D89" i="6"/>
  <c r="C89" i="6"/>
  <c r="C10" i="125"/>
  <c r="O88" i="6"/>
  <c r="N88" i="6"/>
  <c r="M88" i="6"/>
  <c r="L88" i="6"/>
  <c r="J88" i="6"/>
  <c r="I88" i="6"/>
  <c r="H88" i="6"/>
  <c r="G88" i="6"/>
  <c r="F88" i="6"/>
  <c r="E88" i="6"/>
  <c r="D88" i="6"/>
  <c r="C88" i="6"/>
  <c r="C10" i="124"/>
  <c r="C10" i="123"/>
  <c r="O86" i="6"/>
  <c r="M86" i="6"/>
  <c r="I86" i="6"/>
  <c r="H86" i="6"/>
  <c r="G86" i="6"/>
  <c r="F86" i="6"/>
  <c r="E86" i="6"/>
  <c r="D86" i="6"/>
  <c r="C86" i="6"/>
  <c r="J86" i="6"/>
  <c r="O85" i="6"/>
  <c r="M85" i="6"/>
  <c r="I85" i="6"/>
  <c r="H85" i="6"/>
  <c r="G85" i="6"/>
  <c r="F85" i="6"/>
  <c r="E85" i="6"/>
  <c r="D85" i="6"/>
  <c r="C85" i="6"/>
  <c r="O84" i="6"/>
  <c r="N84" i="6"/>
  <c r="M84" i="6"/>
  <c r="L84" i="6"/>
  <c r="J84" i="6"/>
  <c r="I84" i="6"/>
  <c r="G84" i="6"/>
  <c r="F84" i="6"/>
  <c r="E84" i="6"/>
  <c r="D84" i="6"/>
  <c r="C84" i="6"/>
  <c r="C10" i="118"/>
  <c r="K103" i="6" l="1"/>
  <c r="K98" i="6"/>
  <c r="Q99" i="6"/>
  <c r="Q87" i="6"/>
  <c r="K95" i="6"/>
  <c r="K99" i="6"/>
  <c r="K87" i="6"/>
  <c r="P103" i="6"/>
  <c r="P99" i="6"/>
  <c r="R99" i="6" s="1"/>
  <c r="K94" i="6"/>
  <c r="K96" i="6"/>
  <c r="K97" i="6"/>
  <c r="P97" i="6"/>
  <c r="Q93" i="6"/>
  <c r="K88" i="6"/>
  <c r="K89" i="6"/>
  <c r="K90" i="6"/>
  <c r="K91" i="6"/>
  <c r="K93" i="6"/>
  <c r="Q96" i="6"/>
  <c r="Q97" i="6"/>
  <c r="P87" i="6"/>
  <c r="Q98" i="6"/>
  <c r="Q100" i="6"/>
  <c r="Q101" i="6"/>
  <c r="R101" i="6" s="1"/>
  <c r="Q102" i="6"/>
  <c r="Q103" i="6"/>
  <c r="Q85" i="6"/>
  <c r="P102" i="6"/>
  <c r="P100" i="6"/>
  <c r="P98" i="6"/>
  <c r="P95" i="6"/>
  <c r="P93" i="6"/>
  <c r="R93" i="6" s="1"/>
  <c r="P90" i="6"/>
  <c r="Q94" i="6"/>
  <c r="Q95" i="6"/>
  <c r="Q86" i="6"/>
  <c r="Q88" i="6"/>
  <c r="Q89" i="6"/>
  <c r="P89" i="6"/>
  <c r="Q90" i="6"/>
  <c r="Q91" i="6"/>
  <c r="Q92" i="6"/>
  <c r="P96" i="6"/>
  <c r="R96" i="6" s="1"/>
  <c r="P94" i="6"/>
  <c r="P92" i="6"/>
  <c r="K92" i="6"/>
  <c r="P91" i="6"/>
  <c r="P88" i="6"/>
  <c r="K86" i="6"/>
  <c r="O83" i="6"/>
  <c r="N83" i="6"/>
  <c r="M83" i="6"/>
  <c r="L83" i="6"/>
  <c r="J83" i="6"/>
  <c r="I83" i="6"/>
  <c r="H83" i="6"/>
  <c r="G83" i="6"/>
  <c r="F83" i="6"/>
  <c r="E83" i="6"/>
  <c r="D83" i="6"/>
  <c r="C83" i="6"/>
  <c r="O82" i="6"/>
  <c r="N82" i="6"/>
  <c r="M82" i="6"/>
  <c r="L82" i="6"/>
  <c r="J82" i="6"/>
  <c r="I82" i="6"/>
  <c r="H82" i="6"/>
  <c r="G82" i="6"/>
  <c r="F82" i="6"/>
  <c r="E82" i="6"/>
  <c r="D82" i="6"/>
  <c r="C82" i="6"/>
  <c r="C10" i="117"/>
  <c r="C10" i="116"/>
  <c r="O81" i="6"/>
  <c r="N81" i="6"/>
  <c r="M81" i="6"/>
  <c r="L81" i="6"/>
  <c r="J81" i="6"/>
  <c r="I81" i="6"/>
  <c r="H81" i="6"/>
  <c r="G81" i="6"/>
  <c r="F81" i="6"/>
  <c r="E81" i="6"/>
  <c r="D81" i="6"/>
  <c r="C81" i="6"/>
  <c r="C10" i="115"/>
  <c r="O40" i="6"/>
  <c r="N40" i="6"/>
  <c r="M40" i="6"/>
  <c r="L40" i="6"/>
  <c r="J40" i="6"/>
  <c r="I40" i="6"/>
  <c r="H40" i="6"/>
  <c r="G40" i="6"/>
  <c r="F40" i="6"/>
  <c r="E40" i="6"/>
  <c r="D40" i="6"/>
  <c r="C40" i="6"/>
  <c r="O39" i="6"/>
  <c r="N39" i="6"/>
  <c r="M39" i="6"/>
  <c r="L39" i="6"/>
  <c r="J39" i="6"/>
  <c r="I39" i="6"/>
  <c r="H39" i="6"/>
  <c r="G39" i="6"/>
  <c r="F39" i="6"/>
  <c r="E39" i="6"/>
  <c r="D39" i="6"/>
  <c r="C39" i="6"/>
  <c r="C10" i="114"/>
  <c r="C10" i="112"/>
  <c r="R103" i="6" l="1"/>
  <c r="R100" i="6"/>
  <c r="R87" i="6"/>
  <c r="R97" i="6"/>
  <c r="R98" i="6"/>
  <c r="L86" i="6"/>
  <c r="J85" i="6"/>
  <c r="K85" i="6" s="1"/>
  <c r="R95" i="6"/>
  <c r="R102" i="6"/>
  <c r="R94" i="6"/>
  <c r="R89" i="6"/>
  <c r="R92" i="6"/>
  <c r="R91" i="6"/>
  <c r="R90" i="6"/>
  <c r="R88" i="6"/>
  <c r="K39" i="6"/>
  <c r="K40" i="6"/>
  <c r="N86" i="6"/>
  <c r="Q39" i="6"/>
  <c r="P39" i="6"/>
  <c r="P40" i="6"/>
  <c r="Q40" i="6"/>
  <c r="O80" i="6"/>
  <c r="N80" i="6"/>
  <c r="M80" i="6"/>
  <c r="L80" i="6"/>
  <c r="J80" i="6"/>
  <c r="I80" i="6"/>
  <c r="H80" i="6"/>
  <c r="G80" i="6"/>
  <c r="F80" i="6"/>
  <c r="E80" i="6"/>
  <c r="D80" i="6"/>
  <c r="C80" i="6"/>
  <c r="C10" i="111"/>
  <c r="O79" i="6"/>
  <c r="N79" i="6"/>
  <c r="M79" i="6"/>
  <c r="L79" i="6"/>
  <c r="J79" i="6"/>
  <c r="I79" i="6"/>
  <c r="H79" i="6"/>
  <c r="G79" i="6"/>
  <c r="F79" i="6"/>
  <c r="E79" i="6"/>
  <c r="D79" i="6"/>
  <c r="C79" i="6"/>
  <c r="C10" i="110"/>
  <c r="O78" i="6"/>
  <c r="N78" i="6"/>
  <c r="M78" i="6"/>
  <c r="L78" i="6"/>
  <c r="J78" i="6"/>
  <c r="I78" i="6"/>
  <c r="H78" i="6"/>
  <c r="G78" i="6"/>
  <c r="F78" i="6"/>
  <c r="E78" i="6"/>
  <c r="D78" i="6"/>
  <c r="C78" i="6"/>
  <c r="C10" i="109"/>
  <c r="P86" i="6" l="1"/>
  <c r="R86" i="6" s="1"/>
  <c r="N85" i="6"/>
  <c r="L85" i="6"/>
  <c r="R39" i="6"/>
  <c r="R40" i="6"/>
  <c r="O77" i="6"/>
  <c r="N77" i="6"/>
  <c r="M77" i="6"/>
  <c r="L77" i="6"/>
  <c r="J77" i="6"/>
  <c r="I77" i="6"/>
  <c r="H77" i="6"/>
  <c r="G77" i="6"/>
  <c r="F77" i="6"/>
  <c r="E77" i="6"/>
  <c r="D77" i="6"/>
  <c r="C77" i="6"/>
  <c r="O76" i="6"/>
  <c r="N76" i="6"/>
  <c r="M76" i="6"/>
  <c r="L76" i="6"/>
  <c r="J76" i="6"/>
  <c r="I76" i="6"/>
  <c r="H76" i="6"/>
  <c r="G76" i="6"/>
  <c r="F76" i="6"/>
  <c r="E76" i="6"/>
  <c r="D76" i="6"/>
  <c r="C76" i="6"/>
  <c r="O75" i="6"/>
  <c r="N75" i="6"/>
  <c r="M75" i="6"/>
  <c r="L75" i="6"/>
  <c r="J75" i="6"/>
  <c r="I75" i="6"/>
  <c r="H75" i="6"/>
  <c r="G75" i="6"/>
  <c r="F75" i="6"/>
  <c r="E75" i="6"/>
  <c r="D75" i="6"/>
  <c r="C75" i="6"/>
  <c r="O74" i="6"/>
  <c r="N74" i="6"/>
  <c r="M74" i="6"/>
  <c r="L74" i="6"/>
  <c r="J74" i="6"/>
  <c r="I74" i="6"/>
  <c r="H74" i="6"/>
  <c r="G74" i="6"/>
  <c r="F74" i="6"/>
  <c r="E74" i="6"/>
  <c r="D74" i="6"/>
  <c r="C74" i="6"/>
  <c r="K78" i="6"/>
  <c r="K79" i="6"/>
  <c r="K80" i="6"/>
  <c r="K81" i="6"/>
  <c r="K82" i="6"/>
  <c r="K83" i="6"/>
  <c r="K84" i="6"/>
  <c r="Q78" i="6"/>
  <c r="Q79" i="6"/>
  <c r="Q80" i="6"/>
  <c r="Q81" i="6"/>
  <c r="Q82" i="6"/>
  <c r="Q83" i="6"/>
  <c r="Q84" i="6"/>
  <c r="P78" i="6"/>
  <c r="P79" i="6"/>
  <c r="P80" i="6"/>
  <c r="P81" i="6"/>
  <c r="P82" i="6"/>
  <c r="P83" i="6"/>
  <c r="P84" i="6"/>
  <c r="O73" i="6"/>
  <c r="N73" i="6"/>
  <c r="M73" i="6"/>
  <c r="L73" i="6"/>
  <c r="J73" i="6"/>
  <c r="I73" i="6"/>
  <c r="H73" i="6"/>
  <c r="G73" i="6"/>
  <c r="F73" i="6"/>
  <c r="E73" i="6"/>
  <c r="D73" i="6"/>
  <c r="C73" i="6"/>
  <c r="C10" i="108"/>
  <c r="C10" i="107"/>
  <c r="C10" i="106"/>
  <c r="C10" i="104"/>
  <c r="C10" i="105"/>
  <c r="C10" i="99"/>
  <c r="O72" i="6"/>
  <c r="N72" i="6"/>
  <c r="M72" i="6"/>
  <c r="L72" i="6"/>
  <c r="J72" i="6"/>
  <c r="I72" i="6"/>
  <c r="H72" i="6"/>
  <c r="G72" i="6"/>
  <c r="F72" i="6"/>
  <c r="E72" i="6"/>
  <c r="D72" i="6"/>
  <c r="C72" i="6"/>
  <c r="O71" i="6"/>
  <c r="N71" i="6"/>
  <c r="M71" i="6"/>
  <c r="L71" i="6"/>
  <c r="J71" i="6"/>
  <c r="I71" i="6"/>
  <c r="H71" i="6"/>
  <c r="G71" i="6"/>
  <c r="F71" i="6"/>
  <c r="E71" i="6"/>
  <c r="D71" i="6"/>
  <c r="C71" i="6"/>
  <c r="O70" i="6"/>
  <c r="N70" i="6"/>
  <c r="M70" i="6"/>
  <c r="L70" i="6"/>
  <c r="J70" i="6"/>
  <c r="I70" i="6"/>
  <c r="H70" i="6"/>
  <c r="G70" i="6"/>
  <c r="F70" i="6"/>
  <c r="E70" i="6"/>
  <c r="D70" i="6"/>
  <c r="C70" i="6"/>
  <c r="O69" i="6"/>
  <c r="M69" i="6"/>
  <c r="L69" i="6"/>
  <c r="J69" i="6"/>
  <c r="I69" i="6"/>
  <c r="H69" i="6"/>
  <c r="G69" i="6"/>
  <c r="F69" i="6"/>
  <c r="E69" i="6"/>
  <c r="D69" i="6"/>
  <c r="C69" i="6"/>
  <c r="O68" i="6"/>
  <c r="M68" i="6"/>
  <c r="I68" i="6"/>
  <c r="H68" i="6"/>
  <c r="G68" i="6"/>
  <c r="F68" i="6"/>
  <c r="E68" i="6"/>
  <c r="D68" i="6"/>
  <c r="C68" i="6"/>
  <c r="C10" i="103"/>
  <c r="C10" i="102"/>
  <c r="C10" i="101"/>
  <c r="C10" i="100"/>
  <c r="J68" i="6"/>
  <c r="P85" i="6" l="1"/>
  <c r="R85" i="6" s="1"/>
  <c r="K73" i="6"/>
  <c r="R84" i="6"/>
  <c r="R82" i="6"/>
  <c r="R81" i="6"/>
  <c r="Q73" i="6"/>
  <c r="R83" i="6"/>
  <c r="R80" i="6"/>
  <c r="K74" i="6"/>
  <c r="K75" i="6"/>
  <c r="P73" i="6"/>
  <c r="Q74" i="6"/>
  <c r="P75" i="6"/>
  <c r="Q76" i="6"/>
  <c r="K76" i="6"/>
  <c r="R79" i="6"/>
  <c r="R78" i="6"/>
  <c r="P77" i="6"/>
  <c r="K77" i="6"/>
  <c r="Q77" i="6"/>
  <c r="P76" i="6"/>
  <c r="Q75" i="6"/>
  <c r="P74" i="6"/>
  <c r="R73" i="6" l="1"/>
  <c r="R76" i="6"/>
  <c r="R74" i="6"/>
  <c r="R77" i="6"/>
  <c r="R75" i="6"/>
  <c r="L68" i="6"/>
  <c r="N69" i="6" l="1"/>
  <c r="N68" i="6"/>
  <c r="K68" i="6" l="1"/>
  <c r="K69" i="6"/>
  <c r="O37" i="6"/>
  <c r="N37" i="6"/>
  <c r="M37" i="6"/>
  <c r="L37" i="6"/>
  <c r="J37" i="6"/>
  <c r="I37" i="6"/>
  <c r="H37" i="6"/>
  <c r="G37" i="6"/>
  <c r="F37" i="6"/>
  <c r="E37" i="6"/>
  <c r="D37" i="6"/>
  <c r="C37" i="6"/>
  <c r="C38" i="6"/>
  <c r="O38" i="6"/>
  <c r="N38" i="6"/>
  <c r="M38" i="6"/>
  <c r="L38" i="6"/>
  <c r="J38" i="6"/>
  <c r="I38" i="6"/>
  <c r="H38" i="6"/>
  <c r="G38" i="6"/>
  <c r="F38" i="6"/>
  <c r="E38" i="6"/>
  <c r="D38" i="6"/>
  <c r="C10" i="98"/>
  <c r="C10" i="97"/>
  <c r="O36" i="6"/>
  <c r="N36" i="6"/>
  <c r="M36" i="6"/>
  <c r="J36" i="6"/>
  <c r="L36" i="6"/>
  <c r="I36" i="6"/>
  <c r="H36" i="6"/>
  <c r="G36" i="6"/>
  <c r="F36" i="6"/>
  <c r="E36" i="6"/>
  <c r="D36" i="6"/>
  <c r="C36" i="6"/>
  <c r="C10" i="96"/>
  <c r="O35" i="6"/>
  <c r="N35" i="6"/>
  <c r="M35" i="6"/>
  <c r="L35" i="6"/>
  <c r="J35" i="6"/>
  <c r="I35" i="6"/>
  <c r="H35" i="6"/>
  <c r="G35" i="6"/>
  <c r="F35" i="6"/>
  <c r="E35" i="6"/>
  <c r="D35" i="6"/>
  <c r="C35" i="6"/>
  <c r="C10" i="95"/>
  <c r="O34" i="6"/>
  <c r="N34" i="6"/>
  <c r="M34" i="6"/>
  <c r="L34" i="6"/>
  <c r="J34" i="6"/>
  <c r="I34" i="6"/>
  <c r="H34" i="6"/>
  <c r="G34" i="6"/>
  <c r="F34" i="6"/>
  <c r="E34" i="6"/>
  <c r="D34" i="6"/>
  <c r="C34" i="6"/>
  <c r="C10" i="94"/>
  <c r="O33" i="6"/>
  <c r="N33" i="6"/>
  <c r="M33" i="6"/>
  <c r="L33" i="6"/>
  <c r="J33" i="6"/>
  <c r="I33" i="6"/>
  <c r="H33" i="6"/>
  <c r="G33" i="6"/>
  <c r="F33" i="6"/>
  <c r="E33" i="6"/>
  <c r="D33" i="6"/>
  <c r="C33" i="6"/>
  <c r="C10" i="93"/>
  <c r="O32" i="6"/>
  <c r="N32" i="6"/>
  <c r="M32" i="6"/>
  <c r="L32" i="6"/>
  <c r="J32" i="6"/>
  <c r="I32" i="6"/>
  <c r="H32" i="6"/>
  <c r="G32" i="6"/>
  <c r="F32" i="6"/>
  <c r="E32" i="6"/>
  <c r="D32" i="6"/>
  <c r="C32" i="6"/>
  <c r="C10" i="92"/>
  <c r="O31" i="6"/>
  <c r="N31" i="6"/>
  <c r="M31" i="6"/>
  <c r="L31" i="6"/>
  <c r="J31" i="6"/>
  <c r="I31" i="6"/>
  <c r="H31" i="6"/>
  <c r="G31" i="6"/>
  <c r="F31" i="6"/>
  <c r="E31" i="6"/>
  <c r="D31" i="6"/>
  <c r="C31" i="6"/>
  <c r="C10" i="91"/>
  <c r="O30" i="6"/>
  <c r="N30" i="6"/>
  <c r="M30" i="6"/>
  <c r="L30" i="6"/>
  <c r="J30" i="6"/>
  <c r="I30" i="6"/>
  <c r="H30" i="6"/>
  <c r="G30" i="6"/>
  <c r="F30" i="6"/>
  <c r="E30" i="6"/>
  <c r="D30" i="6"/>
  <c r="C30" i="6"/>
  <c r="C10" i="90"/>
  <c r="Q37" i="6" l="1"/>
  <c r="K37" i="6"/>
  <c r="P37" i="6"/>
  <c r="O29" i="6"/>
  <c r="N29" i="6"/>
  <c r="M29" i="6"/>
  <c r="L29" i="6"/>
  <c r="J29" i="6"/>
  <c r="I29" i="6"/>
  <c r="H29" i="6"/>
  <c r="G29" i="6"/>
  <c r="F29" i="6"/>
  <c r="E29" i="6"/>
  <c r="D29" i="6"/>
  <c r="C29" i="6"/>
  <c r="C10" i="89"/>
  <c r="O28" i="6"/>
  <c r="Q30" i="6"/>
  <c r="Q31" i="6"/>
  <c r="Q32" i="6"/>
  <c r="Q33" i="6"/>
  <c r="Q34" i="6"/>
  <c r="Q35" i="6"/>
  <c r="Q36" i="6"/>
  <c r="Q38" i="6"/>
  <c r="P30" i="6"/>
  <c r="P31" i="6"/>
  <c r="P32" i="6"/>
  <c r="P33" i="6"/>
  <c r="P34" i="6"/>
  <c r="P35" i="6"/>
  <c r="P36" i="6"/>
  <c r="P38" i="6"/>
  <c r="N28" i="6"/>
  <c r="M28" i="6"/>
  <c r="L28" i="6"/>
  <c r="K30" i="6"/>
  <c r="K31" i="6"/>
  <c r="K32" i="6"/>
  <c r="K33" i="6"/>
  <c r="K34" i="6"/>
  <c r="K35" i="6"/>
  <c r="K36" i="6"/>
  <c r="K38" i="6"/>
  <c r="J28" i="6"/>
  <c r="I28" i="6"/>
  <c r="H28" i="6"/>
  <c r="G28" i="6"/>
  <c r="F28" i="6"/>
  <c r="E28" i="6"/>
  <c r="D28" i="6"/>
  <c r="C28" i="6"/>
  <c r="C10" i="88"/>
  <c r="O49" i="6"/>
  <c r="N49" i="6"/>
  <c r="M49" i="6"/>
  <c r="L49" i="6"/>
  <c r="J49" i="6"/>
  <c r="I49" i="6"/>
  <c r="H49" i="6"/>
  <c r="G49" i="6"/>
  <c r="F49" i="6"/>
  <c r="E49" i="6"/>
  <c r="D49" i="6"/>
  <c r="C49" i="6"/>
  <c r="C10" i="87"/>
  <c r="O48" i="6"/>
  <c r="N48" i="6"/>
  <c r="M48" i="6"/>
  <c r="L48" i="6"/>
  <c r="J48" i="6"/>
  <c r="I48" i="6"/>
  <c r="H48" i="6"/>
  <c r="G48" i="6"/>
  <c r="F48" i="6"/>
  <c r="E48" i="6"/>
  <c r="D48" i="6"/>
  <c r="C48" i="6"/>
  <c r="C10" i="86"/>
  <c r="O47" i="6"/>
  <c r="N47" i="6"/>
  <c r="M47" i="6"/>
  <c r="L47" i="6"/>
  <c r="J47" i="6"/>
  <c r="I47" i="6"/>
  <c r="H47" i="6"/>
  <c r="G47" i="6"/>
  <c r="F47" i="6"/>
  <c r="E47" i="6"/>
  <c r="D47" i="6"/>
  <c r="C47" i="6"/>
  <c r="C10" i="85"/>
  <c r="K28" i="6" l="1"/>
  <c r="R37" i="6"/>
  <c r="Q28" i="6"/>
  <c r="Q29" i="6"/>
  <c r="P28" i="6"/>
  <c r="R38" i="6"/>
  <c r="R36" i="6"/>
  <c r="R35" i="6"/>
  <c r="R34" i="6"/>
  <c r="R33" i="6"/>
  <c r="R32" i="6"/>
  <c r="R31" i="6"/>
  <c r="R30" i="6"/>
  <c r="P29" i="6"/>
  <c r="K29" i="6"/>
  <c r="P47" i="6"/>
  <c r="K49" i="6"/>
  <c r="K47" i="6"/>
  <c r="Q49" i="6"/>
  <c r="Q48" i="6"/>
  <c r="P49" i="6"/>
  <c r="P48" i="6"/>
  <c r="K48" i="6"/>
  <c r="Q47" i="6"/>
  <c r="E36" i="84"/>
  <c r="H35" i="84"/>
  <c r="H34" i="84"/>
  <c r="D25" i="84"/>
  <c r="E25" i="84" s="1"/>
  <c r="D24" i="84"/>
  <c r="E24" i="84" s="1"/>
  <c r="D23" i="84"/>
  <c r="E23" i="84" s="1"/>
  <c r="C23" i="84"/>
  <c r="F23" i="84" l="1"/>
  <c r="R29" i="6"/>
  <c r="R28" i="6"/>
  <c r="R47" i="6"/>
  <c r="R49" i="6"/>
  <c r="R48" i="6"/>
  <c r="C24" i="84"/>
  <c r="C33" i="84"/>
  <c r="C34" i="84" l="1"/>
  <c r="F24" i="84"/>
  <c r="C25" i="84"/>
  <c r="C35" i="84" l="1"/>
  <c r="C36" i="84" s="1"/>
  <c r="F25" i="84"/>
  <c r="F26" i="84"/>
  <c r="C26" i="84"/>
  <c r="O67" i="6" l="1"/>
  <c r="N67" i="6"/>
  <c r="M67" i="6"/>
  <c r="L67" i="6"/>
  <c r="J67" i="6"/>
  <c r="I67" i="6"/>
  <c r="H67" i="6"/>
  <c r="G67" i="6"/>
  <c r="F67" i="6"/>
  <c r="E67" i="6"/>
  <c r="D67" i="6"/>
  <c r="C67" i="6"/>
  <c r="C10" i="82"/>
  <c r="O66" i="6"/>
  <c r="N66" i="6"/>
  <c r="M66" i="6"/>
  <c r="L66" i="6"/>
  <c r="J66" i="6"/>
  <c r="I66" i="6"/>
  <c r="H66" i="6"/>
  <c r="G66" i="6"/>
  <c r="F66" i="6"/>
  <c r="E66" i="6"/>
  <c r="D66" i="6"/>
  <c r="C66" i="6"/>
  <c r="C10" i="81"/>
  <c r="O65" i="6"/>
  <c r="N65" i="6"/>
  <c r="M65" i="6"/>
  <c r="L65" i="6"/>
  <c r="J65" i="6"/>
  <c r="I65" i="6"/>
  <c r="H65" i="6"/>
  <c r="G65" i="6"/>
  <c r="F65" i="6"/>
  <c r="E65" i="6"/>
  <c r="D65" i="6"/>
  <c r="C65" i="6"/>
  <c r="C10" i="80"/>
  <c r="O64" i="6"/>
  <c r="N64" i="6"/>
  <c r="M64" i="6"/>
  <c r="L64" i="6"/>
  <c r="J64" i="6"/>
  <c r="I64" i="6"/>
  <c r="H64" i="6"/>
  <c r="G64" i="6"/>
  <c r="F64" i="6"/>
  <c r="E64" i="6"/>
  <c r="D64" i="6"/>
  <c r="C64" i="6"/>
  <c r="C10" i="79"/>
  <c r="O63" i="6"/>
  <c r="N63" i="6"/>
  <c r="M63" i="6"/>
  <c r="L63" i="6"/>
  <c r="J63" i="6"/>
  <c r="I63" i="6"/>
  <c r="H63" i="6"/>
  <c r="G63" i="6"/>
  <c r="F63" i="6"/>
  <c r="E63" i="6"/>
  <c r="D63" i="6"/>
  <c r="C63" i="6"/>
  <c r="C10" i="78"/>
  <c r="O62" i="6"/>
  <c r="N62" i="6"/>
  <c r="M62" i="6"/>
  <c r="L62" i="6"/>
  <c r="J62" i="6"/>
  <c r="I62" i="6"/>
  <c r="H62" i="6"/>
  <c r="G62" i="6"/>
  <c r="F62" i="6"/>
  <c r="E62" i="6"/>
  <c r="D62" i="6"/>
  <c r="C62" i="6"/>
  <c r="C10" i="77"/>
  <c r="O61" i="6"/>
  <c r="N61" i="6"/>
  <c r="M61" i="6"/>
  <c r="L61" i="6"/>
  <c r="J61" i="6"/>
  <c r="I61" i="6"/>
  <c r="H61" i="6"/>
  <c r="G61" i="6"/>
  <c r="F61" i="6"/>
  <c r="E61" i="6"/>
  <c r="D61" i="6"/>
  <c r="C61" i="6"/>
  <c r="C10" i="76"/>
  <c r="O60" i="6"/>
  <c r="N60" i="6"/>
  <c r="M60" i="6"/>
  <c r="L60" i="6"/>
  <c r="J60" i="6"/>
  <c r="I60" i="6"/>
  <c r="H60" i="6"/>
  <c r="G60" i="6"/>
  <c r="F60" i="6"/>
  <c r="E60" i="6"/>
  <c r="D60" i="6"/>
  <c r="C60" i="6"/>
  <c r="C10" i="74"/>
  <c r="O59" i="6"/>
  <c r="N59" i="6"/>
  <c r="M59" i="6"/>
  <c r="L59" i="6"/>
  <c r="J59" i="6"/>
  <c r="I59" i="6"/>
  <c r="H59" i="6"/>
  <c r="G59" i="6"/>
  <c r="F59" i="6"/>
  <c r="E59" i="6"/>
  <c r="D59" i="6"/>
  <c r="C59" i="6"/>
  <c r="C10" i="73"/>
  <c r="O58" i="6"/>
  <c r="N58" i="6"/>
  <c r="M58" i="6"/>
  <c r="L58" i="6"/>
  <c r="J58" i="6"/>
  <c r="I58" i="6"/>
  <c r="H58" i="6"/>
  <c r="G58" i="6"/>
  <c r="F58" i="6"/>
  <c r="E58" i="6"/>
  <c r="D58" i="6"/>
  <c r="C58" i="6"/>
  <c r="C10" i="72"/>
  <c r="C57" i="6"/>
  <c r="O57" i="6"/>
  <c r="N57" i="6"/>
  <c r="M57" i="6"/>
  <c r="L57" i="6"/>
  <c r="J57" i="6"/>
  <c r="I57" i="6"/>
  <c r="H57" i="6"/>
  <c r="G57" i="6"/>
  <c r="F57" i="6"/>
  <c r="E57" i="6"/>
  <c r="D57" i="6"/>
  <c r="C10" i="71"/>
  <c r="O56" i="6"/>
  <c r="N56" i="6"/>
  <c r="M56" i="6"/>
  <c r="L56" i="6"/>
  <c r="J56" i="6"/>
  <c r="I56" i="6"/>
  <c r="H56" i="6"/>
  <c r="G56" i="6"/>
  <c r="F56" i="6"/>
  <c r="E56" i="6"/>
  <c r="D56" i="6"/>
  <c r="C56" i="6"/>
  <c r="C10" i="70"/>
  <c r="O55" i="6"/>
  <c r="N55" i="6"/>
  <c r="M55" i="6"/>
  <c r="L55" i="6"/>
  <c r="J55" i="6"/>
  <c r="I55" i="6"/>
  <c r="H55" i="6"/>
  <c r="G55" i="6"/>
  <c r="F55" i="6"/>
  <c r="E55" i="6"/>
  <c r="D55" i="6"/>
  <c r="C55" i="6"/>
  <c r="C10" i="69"/>
  <c r="O54" i="6"/>
  <c r="N54" i="6"/>
  <c r="M54" i="6"/>
  <c r="L54" i="6"/>
  <c r="J54" i="6"/>
  <c r="I54" i="6"/>
  <c r="H54" i="6"/>
  <c r="G54" i="6"/>
  <c r="F54" i="6"/>
  <c r="E54" i="6"/>
  <c r="D54" i="6"/>
  <c r="C54" i="6"/>
  <c r="C10" i="68"/>
  <c r="O53" i="6"/>
  <c r="N53" i="6"/>
  <c r="M53" i="6"/>
  <c r="L53" i="6"/>
  <c r="J53" i="6"/>
  <c r="I53" i="6"/>
  <c r="H53" i="6"/>
  <c r="G53" i="6"/>
  <c r="F53" i="6"/>
  <c r="E53" i="6"/>
  <c r="D53" i="6"/>
  <c r="C53" i="6"/>
  <c r="C10" i="67"/>
  <c r="O52" i="6"/>
  <c r="N52" i="6"/>
  <c r="M52" i="6"/>
  <c r="L52" i="6"/>
  <c r="J52" i="6"/>
  <c r="I52" i="6"/>
  <c r="H52" i="6"/>
  <c r="G52" i="6"/>
  <c r="F52" i="6"/>
  <c r="E52" i="6"/>
  <c r="D52" i="6"/>
  <c r="C52" i="6"/>
  <c r="C10" i="66"/>
  <c r="O51" i="6"/>
  <c r="N51" i="6"/>
  <c r="M51" i="6"/>
  <c r="L51" i="6"/>
  <c r="J51" i="6"/>
  <c r="I51" i="6"/>
  <c r="H51" i="6"/>
  <c r="G51" i="6"/>
  <c r="F51" i="6"/>
  <c r="E51" i="6"/>
  <c r="D51" i="6"/>
  <c r="C51" i="6"/>
  <c r="C10" i="65"/>
  <c r="Q68" i="6"/>
  <c r="Q69" i="6"/>
  <c r="Q70" i="6"/>
  <c r="Q71" i="6"/>
  <c r="Q72" i="6"/>
  <c r="P68" i="6"/>
  <c r="P69" i="6"/>
  <c r="P70" i="6"/>
  <c r="P71" i="6"/>
  <c r="P72" i="6"/>
  <c r="K70" i="6"/>
  <c r="K71" i="6"/>
  <c r="K72" i="6"/>
  <c r="O46" i="6"/>
  <c r="N46" i="6"/>
  <c r="M46" i="6"/>
  <c r="L46" i="6"/>
  <c r="J46" i="6"/>
  <c r="I46" i="6"/>
  <c r="H46" i="6"/>
  <c r="G46" i="6"/>
  <c r="F46" i="6"/>
  <c r="E46" i="6"/>
  <c r="D46" i="6"/>
  <c r="C46" i="6"/>
  <c r="C10" i="63"/>
  <c r="O45" i="6"/>
  <c r="M45" i="6"/>
  <c r="I45" i="6"/>
  <c r="H45" i="6"/>
  <c r="G45" i="6"/>
  <c r="F45" i="6"/>
  <c r="E45" i="6"/>
  <c r="D45" i="6"/>
  <c r="C45" i="6"/>
  <c r="O44" i="6"/>
  <c r="M44" i="6"/>
  <c r="I44" i="6"/>
  <c r="H44" i="6"/>
  <c r="G44" i="6"/>
  <c r="F44" i="6"/>
  <c r="E44" i="6"/>
  <c r="D44" i="6"/>
  <c r="C44" i="6"/>
  <c r="J44" i="6"/>
  <c r="O43" i="6"/>
  <c r="M43" i="6"/>
  <c r="I43" i="6"/>
  <c r="H43" i="6"/>
  <c r="G43" i="6"/>
  <c r="F43" i="6"/>
  <c r="E43" i="6"/>
  <c r="D43" i="6"/>
  <c r="C43" i="6"/>
  <c r="O42" i="6"/>
  <c r="N42" i="6"/>
  <c r="M42" i="6"/>
  <c r="L42" i="6"/>
  <c r="J42" i="6"/>
  <c r="I42" i="6"/>
  <c r="H42" i="6"/>
  <c r="G42" i="6"/>
  <c r="F42" i="6"/>
  <c r="E42" i="6"/>
  <c r="D42" i="6"/>
  <c r="C42" i="6"/>
  <c r="C10" i="57"/>
  <c r="O41" i="6"/>
  <c r="N41" i="6"/>
  <c r="M41" i="6"/>
  <c r="L41" i="6"/>
  <c r="J41" i="6"/>
  <c r="I41" i="6"/>
  <c r="H41" i="6"/>
  <c r="G41" i="6"/>
  <c r="F41" i="6"/>
  <c r="E41" i="6"/>
  <c r="D41" i="6"/>
  <c r="C41" i="6"/>
  <c r="C10" i="56"/>
  <c r="C10" i="54"/>
  <c r="C10" i="53"/>
  <c r="C10" i="51"/>
  <c r="C10" i="48"/>
  <c r="C10" i="45"/>
  <c r="C10" i="49"/>
  <c r="C10" i="44"/>
  <c r="C10" i="39"/>
  <c r="C10" i="31"/>
  <c r="C10" i="40"/>
  <c r="O9" i="6"/>
  <c r="N9" i="6"/>
  <c r="M9" i="6"/>
  <c r="L9" i="6"/>
  <c r="J9" i="6"/>
  <c r="I9" i="6"/>
  <c r="H9" i="6"/>
  <c r="G9" i="6"/>
  <c r="F9" i="6"/>
  <c r="E9" i="6"/>
  <c r="D9" i="6"/>
  <c r="C9" i="6"/>
  <c r="K65" i="6" l="1"/>
  <c r="K66" i="6"/>
  <c r="K67" i="6"/>
  <c r="Q67" i="6"/>
  <c r="K63" i="6"/>
  <c r="K55" i="6"/>
  <c r="K53" i="6"/>
  <c r="Q57" i="6"/>
  <c r="K58" i="6"/>
  <c r="K59" i="6"/>
  <c r="Q51" i="6"/>
  <c r="Q63" i="6"/>
  <c r="K61" i="6"/>
  <c r="K62" i="6"/>
  <c r="Q64" i="6"/>
  <c r="P64" i="6"/>
  <c r="Q65" i="6"/>
  <c r="P65" i="6"/>
  <c r="Q66" i="6"/>
  <c r="P66" i="6"/>
  <c r="P53" i="6"/>
  <c r="Q54" i="6"/>
  <c r="K56" i="6"/>
  <c r="K57" i="6"/>
  <c r="Q59" i="6"/>
  <c r="Q61" i="6"/>
  <c r="Q62" i="6"/>
  <c r="K64" i="6"/>
  <c r="K60" i="6"/>
  <c r="R71" i="6"/>
  <c r="R69" i="6"/>
  <c r="P60" i="6"/>
  <c r="R70" i="6"/>
  <c r="R72" i="6"/>
  <c r="R68" i="6"/>
  <c r="P57" i="6"/>
  <c r="P58" i="6"/>
  <c r="K52" i="6"/>
  <c r="P52" i="6"/>
  <c r="Q55" i="6"/>
  <c r="P59" i="6"/>
  <c r="Q60" i="6"/>
  <c r="P62" i="6"/>
  <c r="P63" i="6"/>
  <c r="K50" i="6"/>
  <c r="Q9" i="6"/>
  <c r="P54" i="6"/>
  <c r="Q56" i="6"/>
  <c r="K51" i="6"/>
  <c r="Q53" i="6"/>
  <c r="P67" i="6"/>
  <c r="P61" i="6"/>
  <c r="Q58" i="6"/>
  <c r="P56" i="6"/>
  <c r="P55" i="6"/>
  <c r="K54" i="6"/>
  <c r="Q52" i="6"/>
  <c r="P51" i="6"/>
  <c r="K9" i="6"/>
  <c r="P9" i="6"/>
  <c r="J45" i="6" l="1"/>
  <c r="L44" i="6"/>
  <c r="J43" i="6"/>
  <c r="R59" i="6"/>
  <c r="R67" i="6"/>
  <c r="R51" i="6"/>
  <c r="R63" i="6"/>
  <c r="R62" i="6"/>
  <c r="R53" i="6"/>
  <c r="R65" i="6"/>
  <c r="R54" i="6"/>
  <c r="R61" i="6"/>
  <c r="R66" i="6"/>
  <c r="R64" i="6"/>
  <c r="R52" i="6"/>
  <c r="R60" i="6"/>
  <c r="R9" i="6"/>
  <c r="R55" i="6"/>
  <c r="O27" i="6"/>
  <c r="M27" i="6"/>
  <c r="I27" i="6"/>
  <c r="H27" i="6"/>
  <c r="G27" i="6"/>
  <c r="F27" i="6"/>
  <c r="E27" i="6"/>
  <c r="D27" i="6"/>
  <c r="C27" i="6"/>
  <c r="J27" i="6"/>
  <c r="O26" i="6"/>
  <c r="M26" i="6"/>
  <c r="I26" i="6"/>
  <c r="H26" i="6"/>
  <c r="G26" i="6"/>
  <c r="F26" i="6"/>
  <c r="E26" i="6"/>
  <c r="D26" i="6"/>
  <c r="C26" i="6"/>
  <c r="J26" i="6"/>
  <c r="O25" i="6"/>
  <c r="M25" i="6"/>
  <c r="I25" i="6"/>
  <c r="H25" i="6"/>
  <c r="G25" i="6"/>
  <c r="F25" i="6"/>
  <c r="E25" i="6"/>
  <c r="D25" i="6"/>
  <c r="C25" i="6"/>
  <c r="J25" i="6"/>
  <c r="O24" i="6"/>
  <c r="M24" i="6"/>
  <c r="I24" i="6"/>
  <c r="H24" i="6"/>
  <c r="G24" i="6"/>
  <c r="F24" i="6"/>
  <c r="E24" i="6"/>
  <c r="D24" i="6"/>
  <c r="C24" i="6"/>
  <c r="N45" i="6" l="1"/>
  <c r="L45" i="6"/>
  <c r="N44" i="6"/>
  <c r="L43" i="6"/>
  <c r="L25" i="6"/>
  <c r="N43" i="6" l="1"/>
  <c r="L27" i="6"/>
  <c r="L26" i="6"/>
  <c r="N27" i="6" l="1"/>
  <c r="N26" i="6"/>
  <c r="N25" i="6"/>
  <c r="C10" i="32" l="1"/>
  <c r="C10" i="50"/>
  <c r="C10" i="46" l="1"/>
  <c r="C10" i="43"/>
  <c r="C10" i="42"/>
  <c r="C10" i="41"/>
  <c r="C10" i="38"/>
  <c r="C10" i="37"/>
  <c r="C10" i="36"/>
  <c r="C10" i="34"/>
  <c r="C10" i="26" l="1"/>
  <c r="O23" i="6" l="1"/>
  <c r="M23" i="6"/>
  <c r="L23" i="6"/>
  <c r="J23" i="6"/>
  <c r="I23" i="6"/>
  <c r="H23" i="6"/>
  <c r="G23" i="6"/>
  <c r="F23" i="6"/>
  <c r="E23" i="6"/>
  <c r="D23" i="6"/>
  <c r="C23" i="6"/>
  <c r="O22" i="6"/>
  <c r="M22" i="6"/>
  <c r="I22" i="6"/>
  <c r="H22" i="6"/>
  <c r="G22" i="6"/>
  <c r="F22" i="6"/>
  <c r="E22" i="6"/>
  <c r="D22" i="6"/>
  <c r="C22" i="6"/>
  <c r="L22" i="6"/>
  <c r="O21" i="6"/>
  <c r="M21" i="6"/>
  <c r="I21" i="6"/>
  <c r="H21" i="6"/>
  <c r="G21" i="6"/>
  <c r="F21" i="6"/>
  <c r="E21" i="6"/>
  <c r="D21" i="6"/>
  <c r="C21" i="6"/>
  <c r="L21" i="6"/>
  <c r="O20" i="6"/>
  <c r="M20" i="6"/>
  <c r="I20" i="6"/>
  <c r="H20" i="6"/>
  <c r="G20" i="6"/>
  <c r="F20" i="6"/>
  <c r="E20" i="6"/>
  <c r="D20" i="6"/>
  <c r="C20" i="6"/>
  <c r="L20" i="6"/>
  <c r="O19" i="6"/>
  <c r="M19" i="6"/>
  <c r="I19" i="6"/>
  <c r="H19" i="6"/>
  <c r="G19" i="6"/>
  <c r="F19" i="6"/>
  <c r="E19" i="6"/>
  <c r="D19" i="6"/>
  <c r="C19" i="6"/>
  <c r="L19" i="6"/>
  <c r="O18" i="6"/>
  <c r="M18" i="6"/>
  <c r="I18" i="6"/>
  <c r="H18" i="6"/>
  <c r="G18" i="6"/>
  <c r="F18" i="6"/>
  <c r="E18" i="6"/>
  <c r="D18" i="6"/>
  <c r="C18" i="6"/>
  <c r="L18" i="6"/>
  <c r="O17" i="6"/>
  <c r="M17" i="6"/>
  <c r="I17" i="6"/>
  <c r="H17" i="6"/>
  <c r="G17" i="6"/>
  <c r="F17" i="6"/>
  <c r="E17" i="6"/>
  <c r="D17" i="6"/>
  <c r="C17" i="6"/>
  <c r="L17" i="6"/>
  <c r="O16" i="6"/>
  <c r="M16" i="6"/>
  <c r="J16" i="6"/>
  <c r="I16" i="6"/>
  <c r="H16" i="6"/>
  <c r="G16" i="6"/>
  <c r="F16" i="6"/>
  <c r="E16" i="6"/>
  <c r="D16" i="6"/>
  <c r="C16" i="6"/>
  <c r="L16" i="6"/>
  <c r="O15" i="6"/>
  <c r="M15" i="6"/>
  <c r="I15" i="6"/>
  <c r="H15" i="6"/>
  <c r="G15" i="6"/>
  <c r="F15" i="6"/>
  <c r="E15" i="6"/>
  <c r="D15" i="6"/>
  <c r="C15" i="6"/>
  <c r="L15" i="6"/>
  <c r="O14" i="6"/>
  <c r="M14" i="6"/>
  <c r="I14" i="6"/>
  <c r="H14" i="6"/>
  <c r="G14" i="6"/>
  <c r="F14" i="6"/>
  <c r="E14" i="6"/>
  <c r="D14" i="6"/>
  <c r="C14" i="6"/>
  <c r="L14" i="6"/>
  <c r="O13" i="6"/>
  <c r="M13" i="6"/>
  <c r="I13" i="6"/>
  <c r="H13" i="6"/>
  <c r="G13" i="6"/>
  <c r="F13" i="6"/>
  <c r="E13" i="6"/>
  <c r="D13" i="6"/>
  <c r="C13" i="6"/>
  <c r="L13" i="6"/>
  <c r="O12" i="6"/>
  <c r="M12" i="6"/>
  <c r="I12" i="6"/>
  <c r="H12" i="6"/>
  <c r="G12" i="6"/>
  <c r="F12" i="6"/>
  <c r="E12" i="6"/>
  <c r="D12" i="6"/>
  <c r="C12" i="6"/>
  <c r="L12" i="6"/>
  <c r="O11" i="6"/>
  <c r="M11" i="6"/>
  <c r="I11" i="6"/>
  <c r="H11" i="6"/>
  <c r="G11" i="6"/>
  <c r="F11" i="6"/>
  <c r="E11" i="6"/>
  <c r="D11" i="6"/>
  <c r="C11" i="6"/>
  <c r="L11" i="6"/>
  <c r="L24" i="6" l="1"/>
  <c r="J24" i="6"/>
  <c r="J15" i="6"/>
  <c r="K15" i="6" s="1"/>
  <c r="J21" i="6"/>
  <c r="J22" i="6"/>
  <c r="J20" i="6"/>
  <c r="J19" i="6"/>
  <c r="J18" i="6"/>
  <c r="J17" i="6"/>
  <c r="J14" i="6"/>
  <c r="J13" i="6"/>
  <c r="J12" i="6"/>
  <c r="J11" i="6"/>
  <c r="N18" i="6"/>
  <c r="D5" i="6"/>
  <c r="N21" i="6" l="1"/>
  <c r="P21" i="6" s="1"/>
  <c r="N23" i="6"/>
  <c r="P23" i="6" s="1"/>
  <c r="N20" i="6"/>
  <c r="P20" i="6" s="1"/>
  <c r="K11" i="6"/>
  <c r="K12" i="6"/>
  <c r="K13" i="6"/>
  <c r="K14" i="6"/>
  <c r="K16" i="6"/>
  <c r="K17" i="6"/>
  <c r="K18" i="6"/>
  <c r="K19" i="6"/>
  <c r="K20" i="6"/>
  <c r="K21" i="6"/>
  <c r="K22" i="6"/>
  <c r="K23" i="6"/>
  <c r="K24" i="6"/>
  <c r="K25" i="6"/>
  <c r="K26" i="6"/>
  <c r="K27" i="6"/>
  <c r="K41" i="6"/>
  <c r="K42" i="6"/>
  <c r="K43" i="6"/>
  <c r="K44" i="6"/>
  <c r="K45" i="6"/>
  <c r="K46" i="6"/>
  <c r="P18" i="6"/>
  <c r="P25" i="6"/>
  <c r="P26" i="6"/>
  <c r="P27" i="6"/>
  <c r="P41" i="6"/>
  <c r="P42" i="6"/>
  <c r="P43" i="6"/>
  <c r="P44" i="6"/>
  <c r="P45" i="6"/>
  <c r="P46" i="6"/>
  <c r="P5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41" i="6"/>
  <c r="Q42" i="6"/>
  <c r="Q43" i="6"/>
  <c r="Q44" i="6"/>
  <c r="Q45" i="6"/>
  <c r="Q46" i="6"/>
  <c r="Q50" i="6"/>
  <c r="C23" i="28"/>
  <c r="C24" i="28" s="1"/>
  <c r="C23" i="26"/>
  <c r="C24" i="26" s="1"/>
  <c r="N24" i="6" l="1"/>
  <c r="P24" i="6" s="1"/>
  <c r="C25" i="26"/>
  <c r="N22" i="6"/>
  <c r="P22" i="6" s="1"/>
  <c r="N11" i="6"/>
  <c r="P11" i="6" s="1"/>
  <c r="N16" i="6"/>
  <c r="P16" i="6" s="1"/>
  <c r="N17" i="6"/>
  <c r="P17" i="6" s="1"/>
  <c r="N19" i="6"/>
  <c r="P19" i="6" s="1"/>
  <c r="N15" i="6"/>
  <c r="P15" i="6" s="1"/>
  <c r="N12" i="6"/>
  <c r="P12" i="6" s="1"/>
  <c r="N13" i="6"/>
  <c r="P13" i="6" s="1"/>
  <c r="N14" i="6"/>
  <c r="P14" i="6" s="1"/>
  <c r="C25" i="28"/>
  <c r="O10" i="6" l="1"/>
  <c r="N10" i="6"/>
  <c r="L10" i="6"/>
  <c r="J10" i="6"/>
  <c r="I10" i="6"/>
  <c r="H10" i="6"/>
  <c r="G10" i="6"/>
  <c r="F10" i="6"/>
  <c r="E10" i="6"/>
  <c r="D10" i="6"/>
  <c r="C10" i="6"/>
  <c r="N8" i="6"/>
  <c r="L8" i="6"/>
  <c r="J8" i="6"/>
  <c r="I8" i="6"/>
  <c r="H8" i="6"/>
  <c r="G8" i="6"/>
  <c r="F8" i="6"/>
  <c r="E8" i="6"/>
  <c r="D8" i="6"/>
  <c r="C8" i="6"/>
  <c r="N7" i="6"/>
  <c r="L7" i="6"/>
  <c r="I7" i="6"/>
  <c r="H7" i="6"/>
  <c r="G7" i="6"/>
  <c r="F7" i="6"/>
  <c r="E7" i="6"/>
  <c r="D7" i="6"/>
  <c r="C7" i="6"/>
  <c r="D25" i="28"/>
  <c r="E25" i="28" s="1"/>
  <c r="D24" i="28"/>
  <c r="E24" i="28" s="1"/>
  <c r="D23" i="28"/>
  <c r="E23" i="28" s="1"/>
  <c r="N6" i="6"/>
  <c r="L6" i="6"/>
  <c r="J6" i="6"/>
  <c r="I6" i="6"/>
  <c r="H6" i="6"/>
  <c r="G6" i="6"/>
  <c r="F6" i="6"/>
  <c r="E6" i="6"/>
  <c r="D6" i="6"/>
  <c r="C6" i="6"/>
  <c r="D25" i="26"/>
  <c r="E25" i="26" s="1"/>
  <c r="D24" i="26"/>
  <c r="E24" i="26" s="1"/>
  <c r="D23" i="26"/>
  <c r="E23" i="26" s="1"/>
  <c r="F23" i="26" s="1"/>
  <c r="O5" i="6"/>
  <c r="N5" i="6"/>
  <c r="I5" i="6"/>
  <c r="M5" i="6"/>
  <c r="L5" i="6"/>
  <c r="H5" i="6"/>
  <c r="G5" i="6"/>
  <c r="E5" i="6"/>
  <c r="F5" i="6"/>
  <c r="C5" i="6"/>
  <c r="E25" i="25"/>
  <c r="E24" i="25"/>
  <c r="D23" i="25"/>
  <c r="E23" i="25" s="1"/>
  <c r="S104" i="6" l="1"/>
  <c r="K6" i="6"/>
  <c r="Q10" i="6"/>
  <c r="Q5" i="6"/>
  <c r="K8" i="6"/>
  <c r="Q6" i="6"/>
  <c r="K10" i="6"/>
  <c r="Q7" i="6"/>
  <c r="O8" i="6"/>
  <c r="M8" i="6"/>
  <c r="Q8" i="6"/>
  <c r="O6" i="6"/>
  <c r="M6" i="6"/>
  <c r="M10" i="6"/>
  <c r="P10" i="6" s="1"/>
  <c r="O7" i="6"/>
  <c r="M7" i="6"/>
  <c r="F24" i="28"/>
  <c r="F24" i="26"/>
  <c r="F25" i="26"/>
  <c r="C26" i="26"/>
  <c r="F23" i="25"/>
  <c r="F25" i="25"/>
  <c r="F24" i="25"/>
  <c r="F26" i="25" l="1"/>
  <c r="R5" i="6"/>
  <c r="P8" i="6"/>
  <c r="R8" i="6" s="1"/>
  <c r="P7" i="6"/>
  <c r="P6" i="6"/>
  <c r="R6" i="6" s="1"/>
  <c r="F26" i="26"/>
  <c r="F25" i="28"/>
  <c r="C26" i="25"/>
  <c r="R11" i="6"/>
  <c r="R14" i="6"/>
  <c r="R15" i="6"/>
  <c r="R16" i="6"/>
  <c r="R18" i="6"/>
  <c r="R19" i="6"/>
  <c r="R20" i="6"/>
  <c r="R22" i="6"/>
  <c r="R23" i="6"/>
  <c r="R24" i="6"/>
  <c r="R26" i="6"/>
  <c r="R27" i="6"/>
  <c r="R41" i="6"/>
  <c r="R43" i="6"/>
  <c r="R45" i="6"/>
  <c r="R46" i="6"/>
  <c r="R50" i="6"/>
  <c r="R12" i="6" l="1"/>
  <c r="R44" i="6"/>
  <c r="R42" i="6"/>
  <c r="R25" i="6"/>
  <c r="R21" i="6"/>
  <c r="R17" i="6"/>
  <c r="R13" i="6"/>
  <c r="R10" i="6"/>
  <c r="Q104" i="6" l="1"/>
  <c r="P104" i="6" l="1"/>
  <c r="I4" i="1" l="1"/>
  <c r="I10" i="1" s="1"/>
  <c r="G4" i="1"/>
  <c r="G10" i="1" s="1"/>
  <c r="D4" i="1"/>
  <c r="E4" i="1"/>
  <c r="E10" i="1" s="1"/>
  <c r="C4" i="1"/>
  <c r="C10" i="1" s="1"/>
  <c r="B4" i="1"/>
  <c r="J4" i="1" l="1"/>
  <c r="J10" i="1" s="1"/>
  <c r="H4" i="1"/>
  <c r="H10" i="1" s="1"/>
  <c r="F4" i="1" l="1"/>
  <c r="F10" i="1" s="1"/>
  <c r="C26" i="28" l="1"/>
  <c r="J7" i="6"/>
  <c r="K7" i="6" s="1"/>
  <c r="F23" i="28"/>
  <c r="F26" i="28" s="1"/>
  <c r="K104" i="6" l="1"/>
  <c r="R58" i="6" s="1"/>
  <c r="R104" i="6" s="1"/>
  <c r="R7" i="6"/>
</calcChain>
</file>

<file path=xl/sharedStrings.xml><?xml version="1.0" encoding="utf-8"?>
<sst xmlns="http://schemas.openxmlformats.org/spreadsheetml/2006/main" count="3634" uniqueCount="223">
  <si>
    <t>Maximální jednotková cena zadaná zadavatelem pro měrnou jednotku</t>
  </si>
  <si>
    <t xml:space="preserve">Měrná jednotka </t>
  </si>
  <si>
    <t>Položka</t>
  </si>
  <si>
    <t>Množství merných jednotek, které bude probíhat hodnocení množstevní slevy</t>
  </si>
  <si>
    <t>Maximální jednotková cena zadaná zadavatelem pro měrnou jednotku v Kč</t>
  </si>
  <si>
    <t>Nabídková jednotková cena za uvedenou měrnou jednotku v Kč</t>
  </si>
  <si>
    <t>celkem hodnoceno počet MJ</t>
  </si>
  <si>
    <t>náklady na nákup všech položek za jednu měrnou jednotku</t>
  </si>
  <si>
    <t>Hodnocená sleva uchazeče1</t>
  </si>
  <si>
    <t>Hodnocená sleva uchazeče2</t>
  </si>
  <si>
    <t xml:space="preserve">Nabídková jednotková cena za uvedenou měrnou jednotku - uchazeč1 </t>
  </si>
  <si>
    <t>UCHAZEČ1</t>
  </si>
  <si>
    <t>UCHAZEČ2</t>
  </si>
  <si>
    <t>UCHAZEČ3</t>
  </si>
  <si>
    <r>
      <t>položka</t>
    </r>
    <r>
      <rPr>
        <sz val="11"/>
        <color theme="1"/>
        <rFont val="Calibri"/>
        <family val="2"/>
        <charset val="238"/>
        <scheme val="minor"/>
      </rPr>
      <t>1</t>
    </r>
  </si>
  <si>
    <r>
      <t>položka</t>
    </r>
    <r>
      <rPr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</si>
  <si>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r>
      <t>položka</t>
    </r>
    <r>
      <rPr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</si>
  <si>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r>
      <t>položka</t>
    </r>
    <r>
      <rPr>
        <sz val="11"/>
        <color theme="1"/>
        <rFont val="Calibri"/>
        <family val="2"/>
        <charset val="238"/>
        <scheme val="minor"/>
      </rPr>
      <t>4</t>
    </r>
    <r>
      <rPr>
        <sz val="11"/>
        <color theme="1"/>
        <rFont val="Calibri"/>
        <family val="2"/>
        <charset val="238"/>
        <scheme val="minor"/>
      </rPr>
      <t/>
    </r>
  </si>
  <si>
    <r>
      <t>položka</t>
    </r>
    <r>
      <rPr>
        <sz val="11"/>
        <color theme="1"/>
        <rFont val="Calibri"/>
        <family val="2"/>
        <charset val="238"/>
        <scheme val="minor"/>
      </rPr>
      <t>5</t>
    </r>
    <r>
      <rPr>
        <sz val="11"/>
        <color theme="1"/>
        <rFont val="Calibri"/>
        <family val="2"/>
        <charset val="238"/>
        <scheme val="minor"/>
      </rPr>
      <t/>
    </r>
  </si>
  <si>
    <r>
      <t>položka</t>
    </r>
    <r>
      <rPr>
        <sz val="11"/>
        <color theme="1"/>
        <rFont val="Calibri"/>
        <family val="2"/>
        <charset val="238"/>
        <scheme val="minor"/>
      </rPr>
      <t>6</t>
    </r>
    <r>
      <rPr>
        <sz val="11"/>
        <color theme="1"/>
        <rFont val="Calibri"/>
        <family val="2"/>
        <charset val="238"/>
        <scheme val="minor"/>
      </rPr>
      <t/>
    </r>
  </si>
  <si>
    <t>Nabídkové ceny položek včetně stanovení závazné množstevní slevy</t>
  </si>
  <si>
    <t>označení sloupců</t>
  </si>
  <si>
    <t>Označení řádků</t>
  </si>
  <si>
    <t xml:space="preserve">doplní se automaticky po vyplnění  jednotlivých listů </t>
  </si>
  <si>
    <t xml:space="preserve"> 6 = 4*5</t>
  </si>
  <si>
    <t>Poznámka  k vyplnění</t>
  </si>
  <si>
    <t xml:space="preserve">I. Základní hodnoty položky, které vstupují do hodnocení </t>
  </si>
  <si>
    <t xml:space="preserve">II. Intervaly slev pro hodnocení a výše slevy v Kč pro daný interval (nejde o cenu, ale o výši slev v Kč na měrné jednotce) </t>
  </si>
  <si>
    <t>Popis hodnocení</t>
  </si>
  <si>
    <t>Uchazeč vyplňuje žlutě podbarvené buňky, šedě podbarvené buňky budou předvyplněny zadavatelem</t>
  </si>
  <si>
    <t>Název položky, pod kterým vede popložku ve své evidenci uchazeč (obchodní název)</t>
  </si>
  <si>
    <t>Název položky zadavatele</t>
  </si>
  <si>
    <t xml:space="preserve">Komodita </t>
  </si>
  <si>
    <t>Technické specifikace hodnocené položky zadané zadavatelem</t>
  </si>
  <si>
    <t>Evidenční číslo položky, pod kterým ji vede ve své evidenci uchazeč (budoucí objednací číslo)</t>
  </si>
  <si>
    <t>ks</t>
  </si>
  <si>
    <t xml:space="preserve">Příklad intervalů </t>
  </si>
  <si>
    <t>celkem</t>
  </si>
  <si>
    <t>101 - 250</t>
  </si>
  <si>
    <t xml:space="preserve">251 - 280 a víc </t>
  </si>
  <si>
    <t>11=8*7 + 10*9</t>
  </si>
  <si>
    <t>12=2*3</t>
  </si>
  <si>
    <t>Slevy pro daný interval</t>
  </si>
  <si>
    <t>Poř. číslo</t>
  </si>
  <si>
    <t>Celkem</t>
  </si>
  <si>
    <t>počet MJ v intervalu</t>
  </si>
  <si>
    <t>interval</t>
  </si>
  <si>
    <t>Měrná jednotka (MJ) zadaná zadavatelem</t>
  </si>
  <si>
    <t xml:space="preserve">Nabídková jednotková cena za uvedenou MJ </t>
  </si>
  <si>
    <t>Maximální jednotková cena zadaná zadavatelem pro MJ</t>
  </si>
  <si>
    <t>Měrná jednotka (MJ)</t>
  </si>
  <si>
    <t>Pero kuličkové "čína"</t>
  </si>
  <si>
    <t>Pero kuličkové</t>
  </si>
  <si>
    <t>Množství měrných jednotek, pro které bude probíhat hodnocení množstevní slevy - zadáno zadavatelem</t>
  </si>
  <si>
    <r>
      <rPr>
        <b/>
        <sz val="11"/>
        <color rgb="FFFF0000"/>
        <rFont val="Calibri"/>
        <family val="2"/>
        <charset val="238"/>
        <scheme val="minor"/>
      </rPr>
      <t xml:space="preserve">Kritérium 1  </t>
    </r>
    <r>
      <rPr>
        <b/>
        <sz val="11"/>
        <color theme="1"/>
        <rFont val="Calibri"/>
        <family val="2"/>
        <charset val="238"/>
        <scheme val="minor"/>
      </rPr>
      <t xml:space="preserve">                             (Nabídková jednotková cena za uvedenou MJ v Kč * množství odběru pro interval_1) </t>
    </r>
  </si>
  <si>
    <r>
      <rPr>
        <b/>
        <sz val="11"/>
        <color rgb="FFFF0000"/>
        <rFont val="Calibri"/>
        <family val="2"/>
        <charset val="238"/>
        <scheme val="minor"/>
      </rPr>
      <t xml:space="preserve">Kritérium 2  </t>
    </r>
    <r>
      <rPr>
        <b/>
        <sz val="11"/>
        <color theme="1"/>
        <rFont val="Calibri"/>
        <family val="2"/>
        <charset val="238"/>
        <scheme val="minor"/>
      </rPr>
      <t xml:space="preserve">                        (součin ceny a množství pro interval_2 plus součin ceny a množství pro interval_3)</t>
    </r>
  </si>
  <si>
    <t xml:space="preserve"> interval_1</t>
  </si>
  <si>
    <t>interval_2</t>
  </si>
  <si>
    <r>
      <t>interval_3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(platí i pro odběr nad předpokládané množství uvedené zadavatelem)</t>
    </r>
  </si>
  <si>
    <t>Stanovení ceny a slevy ceny - vyplňuje uchazeč</t>
  </si>
  <si>
    <r>
      <rPr>
        <b/>
        <sz val="11"/>
        <color rgb="FFFF0000"/>
        <rFont val="Calibri"/>
        <family val="2"/>
        <charset val="238"/>
        <scheme val="minor"/>
      </rPr>
      <t>sleva</t>
    </r>
    <r>
      <rPr>
        <b/>
        <sz val="11"/>
        <color theme="1"/>
        <rFont val="Calibri"/>
        <family val="2"/>
        <charset val="238"/>
        <scheme val="minor"/>
      </rPr>
      <t xml:space="preserve"> na jednotkové ceně pro daný interval (toto pole se nevyplňuje, je vypočteno jako rozdíl maximální jednotkové ceny zadané zadavatelem a nabídkovou cenou)</t>
    </r>
  </si>
  <si>
    <t>3 = ř2 - sl2</t>
  </si>
  <si>
    <t>4 = 1*3</t>
  </si>
  <si>
    <t>13=12-6-11</t>
  </si>
  <si>
    <t>Pero gel</t>
  </si>
  <si>
    <t>liner</t>
  </si>
  <si>
    <t>balení</t>
  </si>
  <si>
    <t>Pero gelové jednorázové, stiskací, plastové tělo, gumový úchop, kovový hrot, šíře stopy max 0,35 mm, barva náplně minimálně modrá, červená</t>
  </si>
  <si>
    <t>Pero gelové, vyměnitelná rychleschnoucí náplň, stiskací, plastové tělo, gumový úchop, hrot 0,7 mm, šíře stopy max 0,35 mm (+/- 0,05 mm)</t>
  </si>
  <si>
    <t>Liner s dokumentním inkoustem, šíře stopy do 0,1 mm, vhodný pro technické kreslení</t>
  </si>
  <si>
    <t>Liner, šíře stopy 0,4 mm, plastové tělo, plastový hrot</t>
  </si>
  <si>
    <t>Liner, šíře stopy 0,2 - 0,3 mm, hrot v plastové objímce</t>
  </si>
  <si>
    <t>Liner, s nevysychavým inkoustem, který vydrží několik hodin bez chránítka, šíře stopy 0,4 mm, plastové tělo, hrot v kovovém pouzdru</t>
  </si>
  <si>
    <t>Pero gelové, vyměnitelná rychleschnoucí náplň, stiskací, plastové tělo, gumový úchop, hrot 0,5 mm, šíře stopy 0,32 mm (+/- 0,01 mm), barva náplně minimálně modrá, červená</t>
  </si>
  <si>
    <t>Pero gelové vyměnitelná rychleschnoucí náplň, stiskací, plastové tělo, gumový úchop, jehlový hrot 0,5 mm, šíře stopy  0,28 mm  (+ 0,02/-0,03 mm), barva náplně minimálně modrá, červená</t>
  </si>
  <si>
    <t>Pero gelové jednorázové,s víčkem nebo stiskací, plastové tělo, gumový úchop, hrot 0,5, barva náplně minimálně modrá, červená</t>
  </si>
  <si>
    <t>Pero kuličkové vyměnitelná náplň, stopa do 0,5 mm, celoplastové tělo, stiskací mechanismus, modrá náplň</t>
  </si>
  <si>
    <t>Pero kuličkové vyměnitelná náplň, stopa 0,6 - 0,8 mm,  plastové tělo, pogumovaný úchop, stiskací mechanismus</t>
  </si>
  <si>
    <t>Pero kuličkové jednorázové, stiskací mechanismus, šíře stopy do 0,5 mm, barva náplně minimálně modrá</t>
  </si>
  <si>
    <t>Pero kuličkové jednorázové, plastové tělo, uzavírací kryt, hrot 0,7 mm, různé barvy náplně</t>
  </si>
  <si>
    <t>Pero kuličkové vyměnitelná náplň, stopa max 0,5 mm, plastové tělo, pogumovaný úchop, stiskací mechanismus, modrá náplň</t>
  </si>
  <si>
    <t>Pero kuličkové vyměnitelná náplň, velmi jemně píšící jehlový hrot (mikrohrot), stopa max 0,5 mm, plastové tělo, pogumovaný úchop, stiskací mechanismus, vhodné pro časté psaní, modrá náplň</t>
  </si>
  <si>
    <t>Pero kuličkové vyměnitelná náplň,mikrohrot do 0,7 mm, tělo kombinace kov a  plast, stiskací mechanismus</t>
  </si>
  <si>
    <t>zvýrazňovač</t>
  </si>
  <si>
    <t>Zvýrazňovač zkosený, šíře stopy zkosení  nad 3,5 mm - balení 4 ks</t>
  </si>
  <si>
    <t>lepicí páska</t>
  </si>
  <si>
    <t>Pero kuličkové vyměnitelná náplň,stopa 0,2 - 0,3 mm, hrot 0,7 mm,  plastové tělo, gumový ergonomický úchop, stiskací mechanismus, minimálně modrá, červená náplň</t>
  </si>
  <si>
    <t>Liner s nevysychavým inkoustem, který vydrží několik dnů bez chránítka, šíře stopy 0,5 mm - 0,7 mm, plastový hrot,barva minimálně černá, červená, zelená, modrá</t>
  </si>
  <si>
    <t>Liner,s nevysychavým inkoustem, který vydrží několik dnů bez chránítka,  šíře stopy 0,4 mm, plastové tělo, hrot v kovovém pouzdru, min. 6 ks v balení, různé barvy</t>
  </si>
  <si>
    <t>Zvýrazňovač zkosený, šíře stopy šíře stopy zkosení nad 3,5 mm, různé barvy</t>
  </si>
  <si>
    <t>Předpokládané odebrané množství          (počet MJ)</t>
  </si>
  <si>
    <t>Mapa odkládací 3 klopy A4, papírový kartón min. 200 g/m2, 1 kus, různé barvy</t>
  </si>
  <si>
    <t>mapa</t>
  </si>
  <si>
    <t>Mapa odkládací 3 klopy A4, s gumičkou, plast, 1 kus, různé barvy</t>
  </si>
  <si>
    <t>Mapa odkládací bez klop A4 papírový karton, min 240 g/m2, 1 kus, různé barvy</t>
  </si>
  <si>
    <t>pořadač</t>
  </si>
  <si>
    <t>Poradač A4, 2kroužkový, šíře hřbetu do 3,5 cm, potažený plastem z vnejší strany (různé barvy), nebo průhledný</t>
  </si>
  <si>
    <t>Poradač A4, 2kroužkový, šíře hřbetu nad 3,5 cm, potažený plastem z vnejší strany (různé barvy)</t>
  </si>
  <si>
    <t>Poradač A4, 4kroužkový, šíře hřbetu 2 cm, celoplastové</t>
  </si>
  <si>
    <t>Poradač A4, 4kroužkový, šíře hřbetu 3,5 - 5 cm, celoplastové s transparentní plastovou hřbetní kapsou</t>
  </si>
  <si>
    <t>Poradač A4, 4kroužkový, šíře hřbetu 3,5 - 5 cm, potažený plastem z vnejší strany (různé barvy), vyměnitelný papírový štítek, hřbetní otvor</t>
  </si>
  <si>
    <t>Pořadač archivační A4, šíře hřbetu 7 - 8 cm, s všitou kartonovou kapsou, papírový potah</t>
  </si>
  <si>
    <t>Pořadač pákový A4, šíře hřbetu 5 cm, prešpánový potah, nalepený štítek, hřbetní otvor</t>
  </si>
  <si>
    <t>Pořadač pákový A4, šíře hřbetu 5 cm, potažený plastem z vnejší strany (různé barvy) a z vnitřní papírem, hřbetní kapsa s vyměnitelným papírovým štítkem, hřbetní otvor</t>
  </si>
  <si>
    <t>Pořadač pákový A4, šíře hřbetu 7 - 8 cm, potažený plastem z vnejší strany (různé barvy) a z vnitřní papírem, hřbetní kapsa s vyměnitelným papírovým štítkem, hřbetní otvor</t>
  </si>
  <si>
    <t>Pořadač pákový A4, šíře hřbetu 7 - 8 cm, prešpánový potah, nalepený štítek, hřbetní otvor</t>
  </si>
  <si>
    <t>Pořadač pákový A4, šíře hřbetu 7 - 8 cm, potažený plastem na hřbetu z vnejší strany (různé barvy) a zbytek prešpán, samolepící štítek, hřbetní otvor</t>
  </si>
  <si>
    <t>Pořadač pákový A5, šíře hřbetu 7 - 8 cm, papírový potah</t>
  </si>
  <si>
    <t>Pořadač pákový A5, šíře hřbetu 7 - 8 cm, plastový potah (různé barvy)</t>
  </si>
  <si>
    <t>Pořadač prezentační A4, 4kroužkový, šíře hřbetu 3 - 6 cm</t>
  </si>
  <si>
    <t>Pořadač prezentační A4, 4kroužkový, šíře hřbetu 7 - 8 cm</t>
  </si>
  <si>
    <t>obyčejná propiska, jednorázová</t>
  </si>
  <si>
    <t>Příklad</t>
  </si>
  <si>
    <t>automatický přepočet dle předstastaveného vzorce</t>
  </si>
  <si>
    <t>úprava intervalů a stanovení slevy v intervalech, pokud ji dodavatel poskytuje</t>
  </si>
  <si>
    <t>úprava počtu MJ v intervalech</t>
  </si>
  <si>
    <t>úprava ceny v intervalech</t>
  </si>
  <si>
    <t>skutečný počet jednotek, pro který platí cena po slevě</t>
  </si>
  <si>
    <t>interval_1</t>
  </si>
  <si>
    <r>
      <t xml:space="preserve">interval_3             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</t>
    </r>
    <r>
      <rPr>
        <sz val="11"/>
        <color theme="1"/>
        <rFont val="Calibri"/>
        <family val="2"/>
        <charset val="238"/>
        <scheme val="minor"/>
      </rPr>
      <t xml:space="preserve"> (platí i pro odběr nad předpokládané množství uvedené zadavatelem)</t>
    </r>
  </si>
  <si>
    <t>4. Žlutě podbarvené buňky na každém listu s položkou vyplní uchazeč, do jiných údajů nesmí zasahovat</t>
  </si>
  <si>
    <t>lepicí hmota</t>
  </si>
  <si>
    <t>Lepicí tyčinka vhodná na papír, lepenku, fotografie, neroztéká se, nedeformuje papír, nevysychá, min 20 g</t>
  </si>
  <si>
    <t>Lepicí tyčinka vhodná na papír, lepenku, fotografie, neroztéká se, nedeformuje papír, nevysychá, 20 až 40 g</t>
  </si>
  <si>
    <t>Lepidlo do 150 g univerzální disperzní k lepení papíru, kůže, korku, dřeva</t>
  </si>
  <si>
    <t>popisovač</t>
  </si>
  <si>
    <t>Popisovač na bílé tabule stíratelný, určen pro psaní na bílé smaltované tabule, PVC, sklo, porcelán, inkoust je za sucha stíratelný, světlostálý kulatý hrot, šíře stopy do 3 mm, různé barvy, minimálně červená, černá, modrá, zelená</t>
  </si>
  <si>
    <t>Popisovač na bílé tabule stíratelný, určen pro psaní na bílé smaltované tabule, PVC, sklo, porcelán. Inkoust je za sucha stíratelný, světlostálý, kulatý hrot, šíře stopy do 3 mm,  balení 4 ks různé barvy</t>
  </si>
  <si>
    <t>Popisovač na bílé tabule, stíratelný,oblý nebo šikmý hrot, šíře stopy/hrotu nad 3 mm, různé barvy, minimálně červená, černá, modrá, zelená</t>
  </si>
  <si>
    <t>Popisovač na flipcharty ,šikmý hrot, šíře hrotu nad 3 mm, různé barvy, minimálně modrá, červená, černá, zelená</t>
  </si>
  <si>
    <t>Popisovač na flipcharty, oblý hrot, šíře stopy do 3 mm (včetně), různé barvy, minimálně červená, černá, modrá, zelená</t>
  </si>
  <si>
    <t>Popisovač na textil šíře stopy do 1,8 mm, stopa písma je odolná vůči praní do 60° C</t>
  </si>
  <si>
    <t>Popisovač permanentní, inkoust na alkoholové bázi k popisování různých povrchů, odolává vodě, otěru a povětrnostním vlivům,  šíře stopy se tlakem nemění, šíře stopy  max. 1 mm , různé barvy</t>
  </si>
  <si>
    <t xml:space="preserve">Popisovač permanentní, inkoust na alkoholové bázi k popisování různých povrchů, odolává vodě, otěru a povětrnostním vlivům, šikmý hrot, šíře hrotu 1 - 5 mm </t>
  </si>
  <si>
    <t>Popisovač tabulový stíratelný za sucha,  kulatý hrot, šíře stopy 1,5 mm - 3 mm, různé barvy, minimálně červená, černá, modrá, zelená</t>
  </si>
  <si>
    <t>Rychlovazač A4 nezávěsný papírový nad 200 g/m2</t>
  </si>
  <si>
    <t>Rychlovazač A4 závěsný papírový nad 200 g/m2</t>
  </si>
  <si>
    <t>rychlovazač</t>
  </si>
  <si>
    <t>Rychlovazač A4 závěsný papírový nad 200 g/m2, s přední půlenou stranou</t>
  </si>
  <si>
    <t>Desky A4 s drukem na šířku, spisové, 100 % odolný polypropylén, různé barvy</t>
  </si>
  <si>
    <t>Desky A4 s drukem, spisové, na šířku, prostorové (rozšířený hřbet víc než 1 cm), silný polypropylén nad 200 mic.</t>
  </si>
  <si>
    <t>Desky A4 s tkanicí, bez hřbetu, strojní lepenka min 800 g, lakovaná lepenka, mramor</t>
  </si>
  <si>
    <t>desky</t>
  </si>
  <si>
    <t>Desky A5 s drukem, spisové, odolný polypropylén, různé barvy</t>
  </si>
  <si>
    <t xml:space="preserve">balení </t>
  </si>
  <si>
    <t>lamino kapsy</t>
  </si>
  <si>
    <t>mikortužka</t>
  </si>
  <si>
    <t>Mikrotužka 0,7 mm, plastové tělo, kovový mechanismus pro posun tuhy, zásuvný kovový hrot, pogumovaný úchop, s pryží.</t>
  </si>
  <si>
    <t>Mikrotužka 0,5 mm, plastové tělo, kovový mechanismus pro posun tuhy, zásuvný kovový hrot, pogumovaný úchop, s pryží.</t>
  </si>
  <si>
    <t>Archivační krabice z mikrovlné lepenky na formáty A4 k uložení maximálně 1000 listů. Prostor k označení obsahu na dvou stranách. Hřbetní otvor pro snadné vytažení. Dodáváno v rozloženém stavu. Rozměr 350 x 250 x 100 mm.</t>
  </si>
  <si>
    <t xml:space="preserve">archivační kr. </t>
  </si>
  <si>
    <t>Archivační krabice z mikrovlné lepenky na formáty A4 k uložení maximálně 1500 listů. Prostor k označení obsahu na dvou stranách. Hřbetní otvor pro snadné vytažení. Dodáváno v rozloženém stavu. Rozměr 350 x 250 x 150 mm.</t>
  </si>
  <si>
    <t>Obal L, A4, 110 mikronů, lesklý, 1 ks</t>
  </si>
  <si>
    <t>obal</t>
  </si>
  <si>
    <t>Obal L, A4, 170 - 180 mikronů, čirý, lesklý, 1 ks, PVC</t>
  </si>
  <si>
    <t>Obal L, A4, 170 - 180 mikronů, hrubý, 1 ks, PVC, 220 x 310 mm</t>
  </si>
  <si>
    <t>Obal L, A4, 170 - 180 mikronů, lesklý, 1 ks, PVC, 220 x 310 mm</t>
  </si>
  <si>
    <t>Obal L, A4, 80 mikronů, matný transparent, 1 kus, PVC</t>
  </si>
  <si>
    <t>Obal L, A4, 90 - 100 mikronů, 1 ks, PVC</t>
  </si>
  <si>
    <t>Obal L, A5, 150 mikronů, čirý, 1 ks, PVC</t>
  </si>
  <si>
    <t>Obal U, A5, 150 mikronů, 1 ks, PVC</t>
  </si>
  <si>
    <t>Závěsné obaly A4 s boční chlopní, matný, 100 - 120 mikronů, balení: 10 ks</t>
  </si>
  <si>
    <t>Závěsné obaly U, A4, 30 - 40 mikronů, hladký a lesklý povrch, balení 100 ks</t>
  </si>
  <si>
    <t>Závěsné obaly U, A4, 30 - 40 mikronů, matný povrch, balení 100 ks</t>
  </si>
  <si>
    <t>Závěsné obaly U, A4, 60 - 70 mikronů, hladký a lesklý povrch, balení 100 ks</t>
  </si>
  <si>
    <t>Závěsné obaly U, A4, 80 mikronů, hladké, balení 100 ks</t>
  </si>
  <si>
    <t>Závěsné obaly U, A4, rozšířené (22 x 30 cm) - kapacita až 70 listů, 50 mikronů, balení: 50 ks</t>
  </si>
  <si>
    <t>Závěsné obaly U, A5, 48 mikronů, balení 100 ks</t>
  </si>
  <si>
    <t>Popisovač lakový (určený pro psaní na sklo, plast, pružné nebo gumové materiály, kov), klínový hrot, šíře stopy se tlakem mění, šíře se může pohybovat  do  5 mm  (různé barvy)</t>
  </si>
  <si>
    <t>Popisovač lakový (určený  pro označováni diapozitivů, rentgenových snímků, gumy, kabelů, kovů, CD a DVD, keramiky, skla, fólií, plastů a pod), šíře stopy se tlakem nemění. Výrobek může mít šíři stopy v rozmezí 0,7 - 1,2 mm)</t>
  </si>
  <si>
    <t>Páska lepicí 12 mm (+/- 1 mm) transparentní, min 10 m</t>
  </si>
  <si>
    <t>Páska lepicí 15 mm (+/- 2 mm) transparentní, min. 10 m</t>
  </si>
  <si>
    <t>Páska lepicí 19 mm (+/- 1 mm) transparentní, min. 10 m</t>
  </si>
  <si>
    <t>Páska lepicí 19 mm (+/- 1 mm), transparentní, min. 30 m</t>
  </si>
  <si>
    <t>Páska lepicí 15 mm (+/- 3 mm) transparentní, min. 30m</t>
  </si>
  <si>
    <t>skutečná sleva oproti ceně stanovené zadavatelem na jednotkové ceně (pouze přehled)</t>
  </si>
  <si>
    <t>Páska lepící  min. 50 mm (+/- 5 mm) x min. 60 m, transparentní, hnědá</t>
  </si>
  <si>
    <t>Obal U, A5, na šířku, min. 120 mikronů, PVC</t>
  </si>
  <si>
    <t>Obal L, A4, 115 - 120 mikronů, čirý, 1 ks, PVC</t>
  </si>
  <si>
    <t>Obal L, A4, 140 - 150 mikronů, čirý, 1 ks, PVC</t>
  </si>
  <si>
    <t>Obal L, A4, 160 mikronů a víc, čirý, lesklý, 1 ks, PVC</t>
  </si>
  <si>
    <t>Archivační box, materiál třívrstvá lepenka, pevná konstrukce, přehledné popisování, určeno pro uložení min. 5 ks pořadačů A4 o šířce 8cm nebo min. 4 ks pořadačů o šířce 10 cm</t>
  </si>
  <si>
    <t>Rychlovazač A4 (min 80g/m2) nezávěsný plastový, přední strana transparentní, zadní barevná (různé barvy), popisovací proužek</t>
  </si>
  <si>
    <t>Rychlovazač A4 (min 80g/m2) závěsný, plastový, přední strana transparentní, zadní barevná (různé barvy), popisovatelný proužek</t>
  </si>
  <si>
    <t>Laminovací kapsy A4, balení: 100 ks, min 100 mikronů</t>
  </si>
  <si>
    <t>Laminovací kapsy A4, balení: 100 ks,  min 80 mikronů</t>
  </si>
  <si>
    <t>Laminovací kapsy A7, balení: 100 ks, min 100 mikronů</t>
  </si>
  <si>
    <t>Zvýrazňovač, šíře stopy do 3,5 mm, klínový nebo válcový hrot - balení 4 ks</t>
  </si>
  <si>
    <t>Zvýrazňovač, šíře stopy do 3,5 mm, klínový nebo válcový hrot,  různé barvy</t>
  </si>
  <si>
    <t>Jednotková cena pro daný množstevní interval (odvozeno z nabídkové ceny)</t>
  </si>
  <si>
    <t>1 - 100</t>
  </si>
  <si>
    <t>Sleva pro první interval je vypočtena - jde o rozdíl mezi maximální cenou za MJ předepsanou zadavatelem a nabídkovou jednotkovou cenou uchazeče</t>
  </si>
  <si>
    <r>
      <rPr>
        <b/>
        <sz val="11"/>
        <color theme="1"/>
        <rFont val="Calibri"/>
        <family val="2"/>
        <charset val="238"/>
        <scheme val="minor"/>
      </rPr>
      <t>Předpokládané množství je v části II. vždy zadavatelem předvyplněno (rozděleno) do tří intervalů</t>
    </r>
    <r>
      <rPr>
        <sz val="11"/>
        <color theme="1"/>
        <rFont val="Calibri"/>
        <family val="2"/>
        <charset val="238"/>
        <scheme val="minor"/>
      </rPr>
      <t xml:space="preserve"> tak, že v každém intervalu je uvedeno stejné množství (první interval může být vzhledem k zaokrouhlení vyšší, poslední interval je dopočten do hodnoty předpokládaného množství). V případě, že uchazeč  množstevní slevu </t>
    </r>
    <r>
      <rPr>
        <b/>
        <u/>
        <sz val="11"/>
        <color theme="1"/>
        <rFont val="Calibri"/>
        <family val="2"/>
        <charset val="238"/>
        <scheme val="minor"/>
      </rPr>
      <t>neposkytuje</t>
    </r>
    <r>
      <rPr>
        <sz val="11"/>
        <color theme="1"/>
        <rFont val="Calibri"/>
        <family val="2"/>
        <charset val="238"/>
        <scheme val="minor"/>
      </rPr>
      <t xml:space="preserve">, bude ve všech třech řádcích 8, 9, 10 sloupce 2 stejné číslo, jako v řádku 6 (tj. sleva (sloupec 3) je spočtena pouze jako rozdíl "maximální cena zadaná zadavatelem" a "nabídková jednotková cena“).  Jestliže uchazeč slevu </t>
    </r>
    <r>
      <rPr>
        <b/>
        <u/>
        <sz val="11"/>
        <color theme="1"/>
        <rFont val="Calibri"/>
        <family val="2"/>
        <charset val="238"/>
        <scheme val="minor"/>
      </rPr>
      <t>poskytne</t>
    </r>
    <r>
      <rPr>
        <sz val="11"/>
        <color theme="1"/>
        <rFont val="Calibri"/>
        <family val="2"/>
        <charset val="238"/>
        <scheme val="minor"/>
      </rPr>
      <t xml:space="preserve">, upraví ve sloupci 1 v řádcích 8, 9, 10 množství  (tj. rozdělí předpokládané množství do 3 intervalů) a ve sloupci 2 u řádků 9, 10 zároveň doplní jednotkovou cenu pro daný množstevní interval (odvozeno z nabídkové ceny za MJ, je to hodnota po uplatnění množstevní slevy tj. žlutě podbarvené pole), viz příklad níže.    </t>
    </r>
  </si>
  <si>
    <t>Jednotková cena pro množstevní interval_2 (sloupec 2) musí být menší nebo rovna, než je nabídková cena v řádku 8. Tzn., hodnota slevy, která je vypočtena ve sloupci 3 pro interval_2, musí být vyšší nebo rovna než je hodnota slevy v řádku 8 stejného sloupce (hodnota slevy na jednotkové ceně v intervalu_2 nesmí klesat, číslo musí být větší nebo rovno než je číslo v předchozím řádku 8).</t>
  </si>
  <si>
    <r>
      <t xml:space="preserve">Jednotková cena pro množstevní interval_3 (sloupec 2) </t>
    </r>
    <r>
      <rPr>
        <sz val="11"/>
        <color theme="1"/>
        <rFont val="Calibri"/>
        <family val="2"/>
        <charset val="238"/>
        <scheme val="minor"/>
      </rPr>
      <t>musí být menší nebo rovna, než je jednotková cena v řádku 9. Tzn., hodnota slevy, která je vypočtena ve sloupci 3 pro interval_3, musí být vyšší nebo rovna než je hodnota slevy v řádku 9 stejného sloupce (hodnota slevy na jednotkové ceně v intervalu_3 nesmí klesat, číslo musí být větší nebo rovno než je číslo v předchozím řádku 9).</t>
    </r>
  </si>
  <si>
    <t>Hodnota sloupce 2 v řádku 8 je předvyplněna (vzorec). Sloupec 3 řádku 8  je vypočten jako rozdíl mezi maximální cenou určenou zadavatelem (řádek 2) a základní nabídkovou jednotkovou cenou (řádek 6).</t>
  </si>
  <si>
    <t>Jednotková cena pro množstevní interval_3 (sloupec 2) musí být menší nebo rovna, než je jednotková cena v řádku 9. Tzn., hodnota slevy, která je vypočtena ve sloupci 3 pro interval_3, musí být vyšší nebo rovna než je hodnota slevy v řádku 9 stejného sloupce (hodnota slevy na jednotkové ceně v intervalu_3 nesmí klesat, číslo musí být větší nebo rovno než je číslo v předchozím řádku 9).</t>
  </si>
  <si>
    <t>Množství pro interval_2</t>
  </si>
  <si>
    <t>Množství pro interval_3</t>
  </si>
  <si>
    <t>Obchodní název položky uchazeče</t>
  </si>
  <si>
    <r>
      <t>Kontrola rozepsaného množství  (řádek 11 -  řádek 3 ) = po vyplnění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rgb="FFFF0000"/>
        <rFont val="Calibri"/>
        <family val="2"/>
        <charset val="238"/>
        <scheme val="minor"/>
      </rPr>
      <t>musí být 0</t>
    </r>
  </si>
  <si>
    <r>
      <t xml:space="preserve">Kontrola rozepsaného množství  (řádek 11 -  řádek 3 ) = po vyplnění </t>
    </r>
    <r>
      <rPr>
        <b/>
        <sz val="11"/>
        <color rgb="FFFF0000"/>
        <rFont val="Calibri"/>
        <family val="2"/>
        <charset val="238"/>
        <scheme val="minor"/>
      </rPr>
      <t>musí být 0</t>
    </r>
  </si>
  <si>
    <t>8. Pro snazší a přehlednější práci s listy je možnost využít funkci excelu (na šipky k posunu listů kliknout pravým tlačítkem myši, poté se ukáže v novém okně seznam všech listů)</t>
  </si>
  <si>
    <t>1. Na listu "hodnocení" jsou přednastaveny automatické odkazy, které převezmou hodnoty každé položky do celkového hodnocení, na tomto listu uchazeč nic neupravuje ani nezadává data</t>
  </si>
  <si>
    <t>2. List "hodnocení" obsahuje tolik řádků, kolik je samostatných položek, tedy listů s hodnocením každé položky Přílohy č. 1a</t>
  </si>
  <si>
    <t>3. Uchazeč vyplní předpřipravené samostatné listy s názvy položek (barevné značení podle komodit - kromě červeně označených listů, tj kromě příkladu a "hodnocení")</t>
  </si>
  <si>
    <t>5. Jestliže uchazeč neposkytuje u položky žádnou množstevní cenu, bude předpokládané množství rozděleno do 3 intervalů  rovnomerně (první interval může být vzhledem k zaokrouhlení vyšší), sleva pro každý interval ve sloupci 3 bude mít ve všech řádcích v tomto případě stejnou hodnotu. Tzn. v případě, že uchazeč slevu neposkutuje, nebude v části II. nic vyplňovat, systém je přednastaven</t>
  </si>
  <si>
    <r>
      <t>6. Další upozorňující texty jsou uvedeny na listech jednotlivých položek -</t>
    </r>
    <r>
      <rPr>
        <sz val="11"/>
        <color rgb="FFFF0000"/>
        <rFont val="Calibri"/>
        <family val="2"/>
        <charset val="238"/>
        <scheme val="minor"/>
      </rPr>
      <t xml:space="preserve"> je důležité se řídit jejich obsahem, viz minimálně způsob vyplňování "množstevní slevy " v případech, kdy bude poskytovaná</t>
    </r>
  </si>
  <si>
    <t>7. Popis pro výpočet slevy  je popsán na listu "PŘÍKLAD". V případě dotazů kontaktujte zadavatele.</t>
  </si>
  <si>
    <t>do hodnocení postupuje tato hodnota</t>
  </si>
  <si>
    <r>
      <t xml:space="preserve">Stanovení ceny a slevy ceny - uchazeč vyplňuje pouze žlutě podbarvené buňky - </t>
    </r>
    <r>
      <rPr>
        <b/>
        <sz val="18"/>
        <color rgb="FFFF0000"/>
        <rFont val="Calibri"/>
        <family val="2"/>
        <charset val="238"/>
        <scheme val="minor"/>
      </rPr>
      <t>PŘÍKLAD</t>
    </r>
  </si>
  <si>
    <t>Celková nabídková cena</t>
  </si>
  <si>
    <t>Vzorky</t>
  </si>
  <si>
    <t xml:space="preserve"> 6+11</t>
  </si>
  <si>
    <t>Příloha č. 1</t>
  </si>
  <si>
    <t>objednací číslo</t>
  </si>
  <si>
    <t>Množství pro interval_1</t>
  </si>
  <si>
    <t>Cena pro interval_2</t>
  </si>
  <si>
    <t>Cena pro interval_3</t>
  </si>
  <si>
    <t>předpokládaná hodnota z údajů zadavatele</t>
  </si>
  <si>
    <t>sleva na celkovém množství</t>
  </si>
  <si>
    <t>ANO</t>
  </si>
  <si>
    <t>Desky na spisy - klasicke dvoudesky z pevné lepenky potažené plastem, při rozevření se spodní průhlednou kapsou na uložení dokumentů, různé barvy (min. černá, modrá, zelená a červená)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</si>
</sst>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8"/>
      <color theme="4" tint="-0.249977111117893"/>
      <name val="Calibri"/>
      <family val="2"/>
      <charset val="238"/>
      <scheme val="minor"/>
    </font>
    <font>
      <b/>
      <sz val="9"/>
      <color theme="4" tint="-0.249977111117893"/>
      <name val="Calibri"/>
      <family val="2"/>
      <charset val="238"/>
      <scheme val="minor"/>
    </font>
    <font>
      <sz val="8"/>
      <color theme="4" tint="-0.249977111117893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BD0967"/>
        <bgColor indexed="64"/>
      </patternFill>
    </fill>
    <fill>
      <patternFill patternType="solid">
        <fgColor rgb="FF17B3A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3DDBE3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4" borderId="0" xfId="0" applyFill="1" applyAlignment="1">
      <alignment vertical="center"/>
    </xf>
    <xf numFmtId="164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/>
    <xf numFmtId="164" fontId="2" fillId="2" borderId="1" xfId="0" applyNumberFormat="1" applyFont="1" applyFill="1" applyBorder="1" applyAlignment="1">
      <alignment horizontal="right" vertical="center"/>
    </xf>
    <xf numFmtId="164" fontId="0" fillId="0" borderId="0" xfId="0" applyNumberFormat="1"/>
    <xf numFmtId="165" fontId="0" fillId="0" borderId="1" xfId="0" applyNumberFormat="1" applyBorder="1"/>
    <xf numFmtId="165" fontId="2" fillId="2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0" fillId="0" borderId="1" xfId="0" applyFont="1" applyBorder="1"/>
    <xf numFmtId="0" fontId="7" fillId="0" borderId="0" xfId="0" applyFont="1"/>
    <xf numFmtId="0" fontId="8" fillId="4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164" fontId="0" fillId="4" borderId="1" xfId="0" applyNumberFormat="1" applyFill="1" applyBorder="1" applyAlignment="1">
      <alignment vertical="center" wrapText="1"/>
    </xf>
    <xf numFmtId="0" fontId="8" fillId="4" borderId="0" xfId="0" applyFont="1" applyFill="1" applyAlignment="1">
      <alignment horizontal="left" vertical="center"/>
    </xf>
    <xf numFmtId="0" fontId="8" fillId="2" borderId="1" xfId="0" applyFont="1" applyFill="1" applyBorder="1" applyAlignment="1">
      <alignment horizontal="center" vertical="center" wrapText="1"/>
    </xf>
    <xf numFmtId="3" fontId="9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164" fontId="2" fillId="6" borderId="1" xfId="0" applyNumberFormat="1" applyFont="1" applyFill="1" applyBorder="1" applyAlignment="1">
      <alignment horizontal="center" vertical="center" wrapText="1"/>
    </xf>
    <xf numFmtId="3" fontId="9" fillId="6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Border="1" applyAlignment="1"/>
    <xf numFmtId="0" fontId="10" fillId="4" borderId="14" xfId="0" applyFont="1" applyFill="1" applyBorder="1" applyAlignment="1">
      <alignment horizontal="center"/>
    </xf>
    <xf numFmtId="0" fontId="12" fillId="0" borderId="0" xfId="0" applyFont="1" applyAlignment="1">
      <alignment vertical="center"/>
    </xf>
    <xf numFmtId="0" fontId="4" fillId="5" borderId="1" xfId="0" applyFont="1" applyFill="1" applyBorder="1" applyAlignment="1">
      <alignment vertical="center" wrapText="1"/>
    </xf>
    <xf numFmtId="49" fontId="4" fillId="5" borderId="16" xfId="0" applyNumberFormat="1" applyFont="1" applyFill="1" applyBorder="1" applyAlignment="1">
      <alignment vertical="center"/>
    </xf>
    <xf numFmtId="164" fontId="4" fillId="5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49" fontId="0" fillId="0" borderId="0" xfId="0" applyNumberFormat="1"/>
    <xf numFmtId="0" fontId="7" fillId="0" borderId="0" xfId="0" applyFont="1" applyBorder="1"/>
    <xf numFmtId="0" fontId="2" fillId="4" borderId="0" xfId="0" applyFont="1" applyFill="1" applyAlignment="1">
      <alignment horizontal="left" vertical="center"/>
    </xf>
    <xf numFmtId="0" fontId="0" fillId="0" borderId="0" xfId="0" applyBorder="1" applyAlignment="1">
      <alignment horizontal="center"/>
    </xf>
    <xf numFmtId="49" fontId="0" fillId="0" borderId="0" xfId="0" applyNumberFormat="1" applyBorder="1" applyAlignment="1">
      <alignment horizontal="center"/>
    </xf>
    <xf numFmtId="164" fontId="0" fillId="0" borderId="0" xfId="0" applyNumberFormat="1" applyBorder="1"/>
    <xf numFmtId="164" fontId="0" fillId="2" borderId="1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/>
    </xf>
    <xf numFmtId="164" fontId="11" fillId="2" borderId="1" xfId="0" applyNumberFormat="1" applyFont="1" applyFill="1" applyBorder="1" applyAlignment="1">
      <alignment vertical="center"/>
    </xf>
    <xf numFmtId="4" fontId="4" fillId="5" borderId="1" xfId="0" applyNumberFormat="1" applyFont="1" applyFill="1" applyBorder="1" applyAlignment="1">
      <alignment vertical="center"/>
    </xf>
    <xf numFmtId="164" fontId="4" fillId="5" borderId="1" xfId="0" applyNumberFormat="1" applyFont="1" applyFill="1" applyBorder="1" applyAlignment="1">
      <alignment vertical="center" wrapText="1"/>
    </xf>
    <xf numFmtId="0" fontId="0" fillId="5" borderId="17" xfId="0" applyFill="1" applyBorder="1" applyAlignment="1">
      <alignment vertical="center"/>
    </xf>
    <xf numFmtId="0" fontId="0" fillId="5" borderId="15" xfId="0" applyFill="1" applyBorder="1" applyAlignment="1">
      <alignment vertical="center"/>
    </xf>
    <xf numFmtId="0" fontId="2" fillId="2" borderId="14" xfId="0" applyFont="1" applyFill="1" applyBorder="1" applyAlignment="1">
      <alignment vertical="center" wrapText="1"/>
    </xf>
    <xf numFmtId="0" fontId="11" fillId="2" borderId="14" xfId="0" applyFont="1" applyFill="1" applyBorder="1" applyAlignment="1">
      <alignment vertical="center"/>
    </xf>
    <xf numFmtId="0" fontId="11" fillId="2" borderId="2" xfId="0" applyFont="1" applyFill="1" applyBorder="1" applyAlignment="1">
      <alignment horizontal="center" vertical="center"/>
    </xf>
    <xf numFmtId="164" fontId="4" fillId="5" borderId="2" xfId="0" applyNumberFormat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164" fontId="11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8" fillId="2" borderId="1" xfId="0" applyFont="1" applyFill="1" applyBorder="1" applyAlignment="1">
      <alignment horizontal="left" vertical="center" wrapText="1"/>
    </xf>
    <xf numFmtId="0" fontId="10" fillId="4" borderId="14" xfId="0" applyFont="1" applyFill="1" applyBorder="1" applyAlignment="1">
      <alignment horizontal="left"/>
    </xf>
    <xf numFmtId="0" fontId="0" fillId="0" borderId="0" xfId="0" applyAlignment="1">
      <alignment horizontal="left"/>
    </xf>
    <xf numFmtId="164" fontId="2" fillId="7" borderId="1" xfId="0" applyNumberFormat="1" applyFont="1" applyFill="1" applyBorder="1" applyAlignment="1">
      <alignment horizontal="center" vertical="center" wrapText="1"/>
    </xf>
    <xf numFmtId="3" fontId="9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4" fontId="4" fillId="5" borderId="14" xfId="0" applyNumberFormat="1" applyFont="1" applyFill="1" applyBorder="1" applyAlignment="1">
      <alignment vertical="center"/>
    </xf>
    <xf numFmtId="0" fontId="11" fillId="2" borderId="17" xfId="0" applyFont="1" applyFill="1" applyBorder="1" applyAlignment="1">
      <alignment vertical="center"/>
    </xf>
    <xf numFmtId="0" fontId="11" fillId="2" borderId="15" xfId="0" applyFont="1" applyFill="1" applyBorder="1" applyAlignment="1">
      <alignment vertical="center"/>
    </xf>
    <xf numFmtId="0" fontId="1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2" fontId="2" fillId="3" borderId="1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vertical="center" wrapText="1"/>
    </xf>
    <xf numFmtId="164" fontId="0" fillId="5" borderId="1" xfId="0" applyNumberFormat="1" applyFill="1" applyBorder="1" applyAlignment="1">
      <alignment vertical="center" wrapText="1"/>
    </xf>
    <xf numFmtId="164" fontId="0" fillId="6" borderId="1" xfId="0" applyNumberFormat="1" applyFill="1" applyBorder="1" applyAlignment="1">
      <alignment vertical="center" wrapText="1"/>
    </xf>
    <xf numFmtId="164" fontId="0" fillId="7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horizontal="center" vertical="center" wrapText="1"/>
    </xf>
    <xf numFmtId="0" fontId="8" fillId="8" borderId="1" xfId="0" applyFont="1" applyFill="1" applyBorder="1" applyAlignment="1">
      <alignment horizontal="left" vertical="center" wrapText="1"/>
    </xf>
    <xf numFmtId="0" fontId="8" fillId="9" borderId="1" xfId="0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>
      <alignment wrapText="1"/>
    </xf>
    <xf numFmtId="0" fontId="0" fillId="0" borderId="0" xfId="0" applyAlignment="1">
      <alignment horizontal="center" wrapText="1"/>
    </xf>
    <xf numFmtId="164" fontId="0" fillId="0" borderId="0" xfId="0" applyNumberFormat="1" applyAlignment="1">
      <alignment wrapText="1"/>
    </xf>
    <xf numFmtId="4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8" fillId="3" borderId="1" xfId="0" applyFont="1" applyFill="1" applyBorder="1" applyAlignment="1">
      <alignment horizontal="left" vertical="center" wrapText="1"/>
    </xf>
    <xf numFmtId="0" fontId="0" fillId="0" borderId="15" xfId="0" applyBorder="1" applyAlignment="1">
      <alignment vertical="center" wrapText="1"/>
    </xf>
    <xf numFmtId="0" fontId="8" fillId="10" borderId="1" xfId="0" applyFont="1" applyFill="1" applyBorder="1" applyAlignment="1">
      <alignment horizontal="left" vertical="center" wrapText="1"/>
    </xf>
    <xf numFmtId="1" fontId="0" fillId="0" borderId="0" xfId="0" applyNumberFormat="1" applyBorder="1"/>
    <xf numFmtId="1" fontId="2" fillId="2" borderId="1" xfId="0" applyNumberFormat="1" applyFont="1" applyFill="1" applyBorder="1" applyAlignment="1">
      <alignment horizontal="center" vertical="center" wrapText="1"/>
    </xf>
    <xf numFmtId="1" fontId="9" fillId="4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right" vertical="center" wrapText="1"/>
    </xf>
    <xf numFmtId="1" fontId="0" fillId="0" borderId="0" xfId="0" applyNumberFormat="1" applyAlignment="1">
      <alignment wrapText="1"/>
    </xf>
    <xf numFmtId="1" fontId="0" fillId="0" borderId="0" xfId="0" applyNumberFormat="1"/>
    <xf numFmtId="1" fontId="2" fillId="0" borderId="0" xfId="0" applyNumberFormat="1" applyFont="1" applyFill="1"/>
    <xf numFmtId="0" fontId="8" fillId="11" borderId="1" xfId="0" applyFont="1" applyFill="1" applyBorder="1" applyAlignment="1">
      <alignment horizontal="left" vertical="center" wrapText="1"/>
    </xf>
    <xf numFmtId="0" fontId="8" fillId="1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right" vertical="center"/>
    </xf>
    <xf numFmtId="0" fontId="14" fillId="0" borderId="1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0" fillId="0" borderId="30" xfId="0" applyBorder="1" applyAlignment="1">
      <alignment vertical="center" wrapText="1"/>
    </xf>
    <xf numFmtId="0" fontId="2" fillId="2" borderId="31" xfId="0" applyFont="1" applyFill="1" applyBorder="1" applyAlignment="1">
      <alignment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0" fillId="0" borderId="31" xfId="0" applyBorder="1" applyAlignment="1">
      <alignment vertical="center" wrapText="1"/>
    </xf>
    <xf numFmtId="4" fontId="0" fillId="0" borderId="26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0" fontId="0" fillId="5" borderId="26" xfId="0" applyFill="1" applyBorder="1" applyAlignment="1">
      <alignment horizontal="center" vertical="center"/>
    </xf>
    <xf numFmtId="0" fontId="0" fillId="0" borderId="32" xfId="0" applyBorder="1" applyAlignment="1">
      <alignment vertical="center" wrapText="1"/>
    </xf>
    <xf numFmtId="0" fontId="0" fillId="0" borderId="28" xfId="0" applyBorder="1" applyAlignment="1">
      <alignment horizontal="center" vertical="center"/>
    </xf>
    <xf numFmtId="1" fontId="0" fillId="0" borderId="29" xfId="0" applyNumberFormat="1" applyBorder="1" applyAlignment="1">
      <alignment horizontal="center" vertical="center"/>
    </xf>
    <xf numFmtId="1" fontId="0" fillId="0" borderId="28" xfId="0" applyNumberForma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8" fillId="14" borderId="1" xfId="0" applyFont="1" applyFill="1" applyBorder="1" applyAlignment="1">
      <alignment horizontal="left" vertical="center" wrapText="1"/>
    </xf>
    <xf numFmtId="0" fontId="8" fillId="15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8" fillId="16" borderId="1" xfId="0" applyFont="1" applyFill="1" applyBorder="1" applyAlignment="1">
      <alignment horizontal="left" vertical="center" wrapText="1"/>
    </xf>
    <xf numFmtId="0" fontId="8" fillId="1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8" fillId="18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8" fillId="19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0" fillId="2" borderId="14" xfId="0" applyFill="1" applyBorder="1" applyAlignment="1">
      <alignment vertical="center"/>
    </xf>
    <xf numFmtId="0" fontId="0" fillId="2" borderId="17" xfId="0" applyFill="1" applyBorder="1" applyAlignment="1">
      <alignment vertical="center"/>
    </xf>
    <xf numFmtId="0" fontId="0" fillId="2" borderId="15" xfId="0" applyFill="1" applyBorder="1" applyAlignment="1">
      <alignment vertical="center"/>
    </xf>
    <xf numFmtId="3" fontId="0" fillId="5" borderId="1" xfId="0" applyNumberFormat="1" applyFill="1" applyBorder="1" applyAlignment="1">
      <alignment vertical="center" wrapText="1"/>
    </xf>
    <xf numFmtId="0" fontId="8" fillId="20" borderId="1" xfId="0" applyFont="1" applyFill="1" applyBorder="1" applyAlignment="1">
      <alignment horizontal="left" vertical="center" wrapText="1"/>
    </xf>
    <xf numFmtId="0" fontId="0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horizontal="center" vertical="center" wrapText="1"/>
    </xf>
    <xf numFmtId="0" fontId="2" fillId="3" borderId="34" xfId="0" applyFont="1" applyFill="1" applyBorder="1" applyAlignment="1">
      <alignment horizontal="center" vertical="center" wrapText="1"/>
    </xf>
    <xf numFmtId="164" fontId="0" fillId="4" borderId="14" xfId="0" applyNumberFormat="1" applyFill="1" applyBorder="1" applyAlignment="1">
      <alignment horizontal="center" vertical="center"/>
    </xf>
    <xf numFmtId="0" fontId="0" fillId="4" borderId="33" xfId="0" applyFill="1" applyBorder="1" applyAlignment="1">
      <alignment vertical="center"/>
    </xf>
    <xf numFmtId="0" fontId="2" fillId="3" borderId="18" xfId="0" applyFont="1" applyFill="1" applyBorder="1" applyAlignment="1">
      <alignment horizontal="center" vertical="center" wrapText="1"/>
    </xf>
    <xf numFmtId="0" fontId="2" fillId="3" borderId="35" xfId="0" applyFont="1" applyFill="1" applyBorder="1" applyAlignment="1">
      <alignment horizontal="center" vertical="center" wrapText="1"/>
    </xf>
    <xf numFmtId="164" fontId="0" fillId="21" borderId="36" xfId="0" applyNumberFormat="1" applyFill="1" applyBorder="1" applyAlignment="1">
      <alignment vertical="center"/>
    </xf>
    <xf numFmtId="164" fontId="0" fillId="21" borderId="37" xfId="0" applyNumberFormat="1" applyFill="1" applyBorder="1" applyAlignment="1">
      <alignment vertical="center"/>
    </xf>
    <xf numFmtId="164" fontId="0" fillId="0" borderId="14" xfId="0" applyNumberFormat="1" applyBorder="1" applyAlignment="1">
      <alignment horizontal="center" vertical="center"/>
    </xf>
    <xf numFmtId="164" fontId="0" fillId="5" borderId="14" xfId="0" applyNumberFormat="1" applyFill="1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2" fillId="3" borderId="38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39" xfId="0" applyBorder="1" applyAlignment="1">
      <alignment vertical="center"/>
    </xf>
    <xf numFmtId="3" fontId="0" fillId="0" borderId="0" xfId="0" applyNumberFormat="1" applyBorder="1"/>
    <xf numFmtId="3" fontId="2" fillId="0" borderId="0" xfId="0" applyNumberFormat="1" applyFont="1" applyFill="1" applyBorder="1"/>
    <xf numFmtId="3" fontId="0" fillId="0" borderId="1" xfId="0" applyNumberFormat="1" applyBorder="1" applyAlignment="1">
      <alignment vertical="center" wrapText="1"/>
    </xf>
    <xf numFmtId="3" fontId="0" fillId="4" borderId="1" xfId="0" applyNumberFormat="1" applyFill="1" applyBorder="1" applyAlignment="1">
      <alignment vertical="center" wrapText="1"/>
    </xf>
    <xf numFmtId="3" fontId="0" fillId="0" borderId="1" xfId="0" applyNumberFormat="1" applyFill="1" applyBorder="1" applyAlignment="1">
      <alignment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0" fillId="0" borderId="0" xfId="0" applyNumberFormat="1" applyAlignment="1">
      <alignment wrapText="1"/>
    </xf>
    <xf numFmtId="3" fontId="0" fillId="0" borderId="0" xfId="0" applyNumberFormat="1"/>
    <xf numFmtId="0" fontId="0" fillId="0" borderId="0" xfId="0" applyAlignment="1">
      <alignment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4" fillId="4" borderId="22" xfId="0" applyFont="1" applyFill="1" applyBorder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14" xfId="0" applyBorder="1" applyAlignment="1">
      <alignment vertical="center" wrapText="1"/>
    </xf>
    <xf numFmtId="4" fontId="2" fillId="0" borderId="15" xfId="0" applyNumberFormat="1" applyFont="1" applyBorder="1" applyAlignment="1">
      <alignment vertical="center"/>
    </xf>
    <xf numFmtId="0" fontId="2" fillId="0" borderId="14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2" fontId="0" fillId="0" borderId="1" xfId="0" applyNumberFormat="1" applyFont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0" fontId="0" fillId="4" borderId="0" xfId="0" applyFill="1"/>
    <xf numFmtId="49" fontId="4" fillId="5" borderId="16" xfId="0" applyNumberFormat="1" applyFont="1" applyFill="1" applyBorder="1" applyAlignment="1" applyProtection="1">
      <alignment vertical="center"/>
      <protection locked="0"/>
    </xf>
    <xf numFmtId="4" fontId="4" fillId="5" borderId="14" xfId="0" applyNumberFormat="1" applyFont="1" applyFill="1" applyBorder="1" applyAlignment="1" applyProtection="1">
      <alignment vertical="center"/>
      <protection locked="0"/>
    </xf>
    <xf numFmtId="164" fontId="4" fillId="5" borderId="2" xfId="0" applyNumberFormat="1" applyFont="1" applyFill="1" applyBorder="1" applyAlignment="1" applyProtection="1">
      <alignment vertical="center"/>
      <protection locked="0"/>
    </xf>
    <xf numFmtId="4" fontId="4" fillId="5" borderId="1" xfId="0" applyNumberFormat="1" applyFont="1" applyFill="1" applyBorder="1" applyAlignment="1" applyProtection="1">
      <alignment vertical="center"/>
      <protection locked="0"/>
    </xf>
    <xf numFmtId="164" fontId="4" fillId="5" borderId="1" xfId="0" applyNumberFormat="1" applyFont="1" applyFill="1" applyBorder="1" applyAlignment="1" applyProtection="1">
      <alignment vertical="center"/>
      <protection locked="0"/>
    </xf>
    <xf numFmtId="164" fontId="4" fillId="5" borderId="1" xfId="0" applyNumberFormat="1" applyFont="1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0" fillId="4" borderId="0" xfId="0" applyFill="1" applyAlignment="1">
      <alignment wrapText="1"/>
    </xf>
    <xf numFmtId="3" fontId="9" fillId="2" borderId="1" xfId="0" applyNumberFormat="1" applyFont="1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 wrapText="1"/>
    </xf>
    <xf numFmtId="0" fontId="19" fillId="0" borderId="0" xfId="0" applyFont="1" applyAlignment="1">
      <alignment horizontal="right" vertical="center"/>
    </xf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4" fillId="4" borderId="0" xfId="0" applyFont="1" applyFill="1" applyAlignment="1">
      <alignment horizontal="left" vertical="center"/>
    </xf>
    <xf numFmtId="164" fontId="2" fillId="3" borderId="14" xfId="0" applyNumberFormat="1" applyFont="1" applyFill="1" applyBorder="1" applyAlignment="1">
      <alignment horizontal="center" vertical="center"/>
    </xf>
    <xf numFmtId="164" fontId="2" fillId="3" borderId="17" xfId="0" applyNumberFormat="1" applyFont="1" applyFill="1" applyBorder="1" applyAlignment="1">
      <alignment horizontal="center" vertical="center"/>
    </xf>
    <xf numFmtId="164" fontId="2" fillId="3" borderId="15" xfId="0" applyNumberFormat="1" applyFont="1" applyFill="1" applyBorder="1" applyAlignment="1">
      <alignment horizontal="center" vertical="center"/>
    </xf>
    <xf numFmtId="0" fontId="2" fillId="13" borderId="24" xfId="0" applyFont="1" applyFill="1" applyBorder="1" applyAlignment="1">
      <alignment horizontal="center" vertical="center"/>
    </xf>
    <xf numFmtId="0" fontId="2" fillId="13" borderId="25" xfId="0" applyFont="1" applyFill="1" applyBorder="1" applyAlignment="1">
      <alignment horizontal="center" vertical="center"/>
    </xf>
    <xf numFmtId="0" fontId="0" fillId="4" borderId="19" xfId="0" applyFont="1" applyFill="1" applyBorder="1" applyAlignment="1">
      <alignment horizontal="left" vertical="center" wrapText="1"/>
    </xf>
    <xf numFmtId="0" fontId="0" fillId="4" borderId="20" xfId="0" applyFont="1" applyFill="1" applyBorder="1" applyAlignment="1">
      <alignment horizontal="left" vertical="center" wrapText="1"/>
    </xf>
    <xf numFmtId="0" fontId="0" fillId="4" borderId="21" xfId="0" applyFont="1" applyFill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 wrapText="1"/>
    </xf>
    <xf numFmtId="0" fontId="0" fillId="0" borderId="22" xfId="0" applyFont="1" applyBorder="1" applyAlignment="1">
      <alignment horizontal="left" vertical="center" wrapText="1"/>
    </xf>
    <xf numFmtId="0" fontId="0" fillId="0" borderId="23" xfId="0" applyFont="1" applyBorder="1" applyAlignment="1">
      <alignment horizontal="left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13" fillId="4" borderId="14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>
      <alignment horizontal="center" vertical="center" wrapText="1"/>
    </xf>
    <xf numFmtId="164" fontId="0" fillId="4" borderId="14" xfId="0" applyNumberFormat="1" applyFill="1" applyBorder="1" applyAlignment="1">
      <alignment horizontal="left" vertical="center" wrapText="1"/>
    </xf>
    <xf numFmtId="164" fontId="0" fillId="4" borderId="17" xfId="0" applyNumberFormat="1" applyFill="1" applyBorder="1" applyAlignment="1">
      <alignment horizontal="left" vertical="center" wrapText="1"/>
    </xf>
    <xf numFmtId="164" fontId="0" fillId="4" borderId="15" xfId="0" applyNumberFormat="1" applyFill="1" applyBorder="1" applyAlignment="1">
      <alignment horizontal="left" vertical="center" wrapText="1"/>
    </xf>
    <xf numFmtId="164" fontId="0" fillId="4" borderId="14" xfId="0" applyNumberFormat="1" applyFont="1" applyFill="1" applyBorder="1" applyAlignment="1">
      <alignment horizontal="left" vertical="center" wrapText="1"/>
    </xf>
    <xf numFmtId="164" fontId="0" fillId="4" borderId="17" xfId="0" applyNumberFormat="1" applyFont="1" applyFill="1" applyBorder="1" applyAlignment="1">
      <alignment horizontal="left" vertical="center" wrapText="1"/>
    </xf>
    <xf numFmtId="164" fontId="0" fillId="4" borderId="15" xfId="0" applyNumberFormat="1" applyFont="1" applyFill="1" applyBorder="1" applyAlignment="1">
      <alignment horizontal="left" vertical="center" wrapText="1"/>
    </xf>
    <xf numFmtId="0" fontId="2" fillId="5" borderId="11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164" fontId="4" fillId="0" borderId="2" xfId="0" applyNumberFormat="1" applyFont="1" applyFill="1" applyBorder="1" applyAlignment="1"/>
    <xf numFmtId="0" fontId="4" fillId="0" borderId="18" xfId="0" applyFont="1" applyFill="1" applyBorder="1" applyAlignment="1"/>
    <xf numFmtId="0" fontId="1" fillId="0" borderId="0" xfId="0" applyFont="1" applyAlignment="1">
      <alignment horizontal="left" wrapText="1"/>
    </xf>
    <xf numFmtId="0" fontId="0" fillId="4" borderId="18" xfId="0" applyFont="1" applyFill="1" applyBorder="1" applyAlignment="1">
      <alignment horizontal="left" vertical="center" wrapText="1"/>
    </xf>
    <xf numFmtId="0" fontId="0" fillId="4" borderId="22" xfId="0" applyFont="1" applyFill="1" applyBorder="1" applyAlignment="1">
      <alignment horizontal="left" vertical="center" wrapText="1"/>
    </xf>
    <xf numFmtId="0" fontId="0" fillId="4" borderId="23" xfId="0" applyFont="1" applyFill="1" applyBorder="1" applyAlignment="1">
      <alignment horizontal="left" vertical="center" wrapText="1"/>
    </xf>
    <xf numFmtId="0" fontId="11" fillId="2" borderId="14" xfId="0" applyFont="1" applyFill="1" applyBorder="1" applyAlignment="1">
      <alignment horizontal="left" vertical="center" wrapText="1"/>
    </xf>
    <xf numFmtId="0" fontId="11" fillId="2" borderId="17" xfId="0" applyFont="1" applyFill="1" applyBorder="1" applyAlignment="1">
      <alignment horizontal="left" vertical="center" wrapText="1"/>
    </xf>
    <xf numFmtId="0" fontId="11" fillId="2" borderId="15" xfId="0" applyFont="1" applyFill="1" applyBorder="1" applyAlignment="1">
      <alignment horizontal="left" vertical="center" wrapText="1"/>
    </xf>
    <xf numFmtId="164" fontId="4" fillId="3" borderId="1" xfId="0" applyNumberFormat="1" applyFont="1" applyFill="1" applyBorder="1" applyAlignment="1"/>
    <xf numFmtId="0" fontId="4" fillId="3" borderId="1" xfId="0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3DDBE3"/>
      <color rgb="FF17B3AF"/>
      <color rgb="FFBD09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6" Type="http://schemas.openxmlformats.org/officeDocument/2006/relationships/worksheet" Target="worksheets/sheet16.xml"/><Relationship Id="rId107" Type="http://schemas.openxmlformats.org/officeDocument/2006/relationships/sharedStrings" Target="sharedStrings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08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7"/>
  <sheetViews>
    <sheetView workbookViewId="0">
      <selection activeCell="K10" sqref="K10"/>
    </sheetView>
  </sheetViews>
  <sheetFormatPr defaultRowHeight="15" x14ac:dyDescent="0.25"/>
  <cols>
    <col min="1" max="1" width="1.85546875" customWidth="1"/>
    <col min="2" max="2" width="3.7109375" customWidth="1"/>
    <col min="3" max="3" width="2" customWidth="1"/>
    <col min="4" max="4" width="147.85546875" customWidth="1"/>
    <col min="5" max="5" width="1.7109375" customWidth="1"/>
  </cols>
  <sheetData>
    <row r="1" spans="2:6" x14ac:dyDescent="0.25">
      <c r="F1" s="226"/>
    </row>
    <row r="2" spans="2:6" x14ac:dyDescent="0.25">
      <c r="F2" s="226"/>
    </row>
    <row r="4" spans="2:6" ht="15.75" thickBot="1" x14ac:dyDescent="0.3"/>
    <row r="5" spans="2:6" x14ac:dyDescent="0.25">
      <c r="B5" s="36"/>
      <c r="C5" s="37"/>
      <c r="D5" s="37"/>
      <c r="E5" s="37"/>
      <c r="F5" s="38"/>
    </row>
    <row r="6" spans="2:6" x14ac:dyDescent="0.25">
      <c r="B6" s="39"/>
      <c r="C6" s="40"/>
      <c r="D6" s="40"/>
      <c r="E6" s="40"/>
      <c r="F6" s="41"/>
    </row>
    <row r="7" spans="2:6" ht="21" x14ac:dyDescent="0.35">
      <c r="B7" s="39"/>
      <c r="C7" s="40"/>
      <c r="D7" s="57" t="s">
        <v>28</v>
      </c>
      <c r="E7" s="40"/>
      <c r="F7" s="41"/>
    </row>
    <row r="8" spans="2:6" x14ac:dyDescent="0.25">
      <c r="B8" s="39"/>
      <c r="C8" s="40"/>
      <c r="D8" s="40"/>
      <c r="E8" s="40"/>
      <c r="F8" s="41"/>
    </row>
    <row r="9" spans="2:6" x14ac:dyDescent="0.25">
      <c r="B9" s="39"/>
      <c r="C9" s="40"/>
      <c r="E9" s="40"/>
      <c r="F9" s="41"/>
    </row>
    <row r="10" spans="2:6" ht="6" customHeight="1" x14ac:dyDescent="0.25">
      <c r="B10" s="39"/>
      <c r="C10" s="40"/>
      <c r="D10" s="40"/>
      <c r="E10" s="40"/>
      <c r="F10" s="41"/>
    </row>
    <row r="11" spans="2:6" ht="30" x14ac:dyDescent="0.25">
      <c r="B11" s="39"/>
      <c r="C11" s="40"/>
      <c r="D11" s="224" t="s">
        <v>203</v>
      </c>
      <c r="E11" s="40"/>
      <c r="F11" s="41"/>
    </row>
    <row r="12" spans="2:6" ht="6" customHeight="1" x14ac:dyDescent="0.25">
      <c r="B12" s="39"/>
      <c r="C12" s="40"/>
      <c r="D12" s="40"/>
      <c r="E12" s="40"/>
      <c r="F12" s="41"/>
    </row>
    <row r="13" spans="2:6" x14ac:dyDescent="0.25">
      <c r="B13" s="39"/>
      <c r="C13" s="40"/>
      <c r="D13" s="40" t="s">
        <v>204</v>
      </c>
      <c r="E13" s="40"/>
      <c r="F13" s="41"/>
    </row>
    <row r="14" spans="2:6" ht="6.75" customHeight="1" x14ac:dyDescent="0.25">
      <c r="B14" s="39"/>
      <c r="C14" s="40"/>
      <c r="D14" s="40"/>
      <c r="E14" s="40"/>
      <c r="F14" s="41"/>
    </row>
    <row r="15" spans="2:6" x14ac:dyDescent="0.25">
      <c r="B15" s="39"/>
      <c r="C15" s="40"/>
      <c r="D15" s="40" t="s">
        <v>205</v>
      </c>
      <c r="E15" s="40"/>
      <c r="F15" s="41"/>
    </row>
    <row r="16" spans="2:6" ht="6.75" customHeight="1" x14ac:dyDescent="0.25">
      <c r="B16" s="39"/>
      <c r="C16" s="40"/>
      <c r="D16" s="40"/>
      <c r="E16" s="40"/>
      <c r="F16" s="41"/>
    </row>
    <row r="17" spans="2:6" ht="21.75" customHeight="1" x14ac:dyDescent="0.25">
      <c r="B17" s="39"/>
      <c r="C17" s="40"/>
      <c r="D17" s="40" t="s">
        <v>120</v>
      </c>
      <c r="E17" s="40"/>
      <c r="F17" s="41"/>
    </row>
    <row r="18" spans="2:6" ht="5.25" customHeight="1" x14ac:dyDescent="0.25">
      <c r="B18" s="39"/>
      <c r="C18" s="40"/>
      <c r="D18" s="40"/>
      <c r="E18" s="40"/>
      <c r="F18" s="41"/>
    </row>
    <row r="19" spans="2:6" ht="14.45" customHeight="1" x14ac:dyDescent="0.25">
      <c r="B19" s="39"/>
      <c r="C19" s="40"/>
      <c r="D19" s="231" t="s">
        <v>206</v>
      </c>
      <c r="E19" s="40"/>
      <c r="F19" s="41"/>
    </row>
    <row r="20" spans="2:6" ht="36" customHeight="1" x14ac:dyDescent="0.25">
      <c r="B20" s="39"/>
      <c r="C20" s="40"/>
      <c r="D20" s="232"/>
      <c r="E20" s="40"/>
      <c r="F20" s="41"/>
    </row>
    <row r="21" spans="2:6" ht="5.25" customHeight="1" x14ac:dyDescent="0.25">
      <c r="B21" s="39"/>
      <c r="C21" s="40"/>
      <c r="D21" s="225"/>
      <c r="E21" s="40"/>
      <c r="F21" s="41"/>
    </row>
    <row r="22" spans="2:6" ht="29.25" customHeight="1" x14ac:dyDescent="0.25">
      <c r="B22" s="39"/>
      <c r="C22" s="40"/>
      <c r="D22" s="225" t="s">
        <v>207</v>
      </c>
      <c r="E22" s="40"/>
      <c r="F22" s="41"/>
    </row>
    <row r="23" spans="2:6" ht="5.25" customHeight="1" x14ac:dyDescent="0.25">
      <c r="B23" s="39"/>
      <c r="C23" s="40"/>
      <c r="D23" s="225"/>
      <c r="E23" s="40"/>
      <c r="F23" s="41"/>
    </row>
    <row r="24" spans="2:6" ht="14.45" customHeight="1" x14ac:dyDescent="0.25">
      <c r="B24" s="39"/>
      <c r="C24" s="40"/>
      <c r="D24" s="227" t="s">
        <v>208</v>
      </c>
      <c r="E24" s="40"/>
      <c r="F24" s="41"/>
    </row>
    <row r="25" spans="2:6" ht="5.0999999999999996" customHeight="1" x14ac:dyDescent="0.25">
      <c r="B25" s="39"/>
      <c r="C25" s="40"/>
      <c r="D25" s="209"/>
      <c r="E25" s="40"/>
      <c r="F25" s="41"/>
    </row>
    <row r="26" spans="2:6" s="216" customFormat="1" ht="36.75" customHeight="1" x14ac:dyDescent="0.25">
      <c r="B26" s="39"/>
      <c r="C26" s="40"/>
      <c r="D26" s="209" t="s">
        <v>202</v>
      </c>
      <c r="E26" s="40"/>
      <c r="F26" s="41"/>
    </row>
    <row r="27" spans="2:6" ht="15.75" thickBot="1" x14ac:dyDescent="0.3">
      <c r="B27" s="42"/>
      <c r="C27" s="43"/>
      <c r="D27" s="43"/>
      <c r="E27" s="43"/>
      <c r="F27" s="44"/>
    </row>
  </sheetData>
  <mergeCells count="1">
    <mergeCell ref="D19:D20"/>
  </mergeCells>
  <pageMargins left="0.35" right="0.28000000000000003" top="0.78740157499999996" bottom="0.78740157499999996" header="0.3" footer="0.3"/>
  <pageSetup paperSize="9" scale="84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89"/>
      <c r="B2" s="90"/>
      <c r="C2" s="90"/>
      <c r="D2" s="90"/>
      <c r="E2" s="90"/>
      <c r="F2" s="90"/>
      <c r="G2" s="90"/>
    </row>
    <row r="3" spans="1:7" ht="23.25" x14ac:dyDescent="0.25">
      <c r="A3" s="50" t="s">
        <v>29</v>
      </c>
      <c r="B3" s="90"/>
      <c r="C3" s="90"/>
      <c r="D3" s="90"/>
      <c r="E3" s="90"/>
      <c r="F3" s="90"/>
      <c r="G3" s="90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82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19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+ROUND(10*4,0)</f>
        <v>40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14</v>
      </c>
      <c r="D23" s="62">
        <f>+C13</f>
        <v>0</v>
      </c>
      <c r="E23" s="65">
        <f>+C9-D23</f>
        <v>19</v>
      </c>
      <c r="F23" s="65">
        <f>+E23*C23</f>
        <v>266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13</v>
      </c>
      <c r="D24" s="221">
        <f>+C13</f>
        <v>0</v>
      </c>
      <c r="E24" s="65">
        <f>+C9-D24</f>
        <v>19</v>
      </c>
      <c r="F24" s="65">
        <f>+E24*C24</f>
        <v>247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13</v>
      </c>
      <c r="D25" s="222">
        <f>+C13</f>
        <v>0</v>
      </c>
      <c r="E25" s="65">
        <f>+C9-D25</f>
        <v>19</v>
      </c>
      <c r="F25" s="65">
        <f>+E25*C25</f>
        <v>247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40</v>
      </c>
      <c r="D26" s="34"/>
      <c r="E26" s="14"/>
      <c r="F26" s="14">
        <f>SUM(F23:F25)</f>
        <v>760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SMvdHP0TG6On782hjhcCyDDlL7RHu1xg3yTtYMRSFTYHNFWgprrm4bMQtIkBJQAykKZmqipVGE2t9tevqN5b+g==" saltValue="BlgRCYanRCoM708W2v2uOA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71"/>
      <c r="B2" s="172"/>
      <c r="C2" s="172"/>
      <c r="D2" s="172"/>
      <c r="E2" s="172"/>
      <c r="F2" s="172"/>
      <c r="G2" s="172"/>
    </row>
    <row r="3" spans="1:7" ht="23.25" x14ac:dyDescent="0.25">
      <c r="A3" s="50" t="s">
        <v>29</v>
      </c>
      <c r="B3" s="172"/>
      <c r="C3" s="172"/>
      <c r="D3" s="172"/>
      <c r="E3" s="172"/>
      <c r="F3" s="172"/>
      <c r="G3" s="172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164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66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123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CEILING(54*4,10)</f>
        <v>220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74</v>
      </c>
      <c r="D23" s="62">
        <f>+C13</f>
        <v>0</v>
      </c>
      <c r="E23" s="65">
        <f>+C9-D23</f>
        <v>123</v>
      </c>
      <c r="F23" s="65">
        <f>+E23*C23</f>
        <v>9102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73</v>
      </c>
      <c r="D24" s="221">
        <f>+C13</f>
        <v>0</v>
      </c>
      <c r="E24" s="65">
        <f>+C9-D24</f>
        <v>123</v>
      </c>
      <c r="F24" s="65">
        <f>+E24*C24</f>
        <v>8979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73</v>
      </c>
      <c r="D25" s="222">
        <f>+C13</f>
        <v>0</v>
      </c>
      <c r="E25" s="65">
        <f>+C9-D25</f>
        <v>123</v>
      </c>
      <c r="F25" s="65">
        <f>+E25*C25</f>
        <v>8979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220</v>
      </c>
      <c r="D26" s="34"/>
      <c r="E26" s="14"/>
      <c r="F26" s="14">
        <f>SUM(F23:F25)</f>
        <v>27060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NUPqtEZ5v64fu1A8fxjrmtjgE4Jyt+fQf71N1Yie8Zj0pZjzreCBLWmJcg9rr2PA+uqEJyWzOP8Ty9q5RDfVzQ==" saltValue="1YMYK69U8rG4HnkL5S/zTw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71"/>
      <c r="B2" s="172"/>
      <c r="C2" s="172"/>
      <c r="D2" s="172"/>
      <c r="E2" s="172"/>
      <c r="F2" s="172"/>
      <c r="G2" s="172"/>
    </row>
    <row r="3" spans="1:7" ht="23.25" x14ac:dyDescent="0.25">
      <c r="A3" s="50" t="s">
        <v>29</v>
      </c>
      <c r="B3" s="172"/>
      <c r="C3" s="172"/>
      <c r="D3" s="172"/>
      <c r="E3" s="172"/>
      <c r="F3" s="172"/>
      <c r="G3" s="172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165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66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115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CEILING(17*4,10)</f>
        <v>70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24</v>
      </c>
      <c r="D23" s="62">
        <f>+C13</f>
        <v>0</v>
      </c>
      <c r="E23" s="65">
        <f>+C9-D23</f>
        <v>115</v>
      </c>
      <c r="F23" s="65">
        <f>+E23*C23</f>
        <v>2760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23</v>
      </c>
      <c r="D24" s="221">
        <f>+C13</f>
        <v>0</v>
      </c>
      <c r="E24" s="65">
        <f>+C9-D24</f>
        <v>115</v>
      </c>
      <c r="F24" s="65">
        <f>+E24*C24</f>
        <v>2645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23</v>
      </c>
      <c r="D25" s="222">
        <f>+C13</f>
        <v>0</v>
      </c>
      <c r="E25" s="65">
        <f>+C9-D25</f>
        <v>115</v>
      </c>
      <c r="F25" s="65">
        <f>+E25*C25</f>
        <v>2645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70</v>
      </c>
      <c r="D26" s="34"/>
      <c r="E26" s="14"/>
      <c r="F26" s="14">
        <f>SUM(F23:F25)</f>
        <v>8050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d+g0CrhmtjAHYkkKi9BrPVf5/oVHSJttJXvNiVdgCSdLQ9BPc+nDxF4zNOmKzv7aEieS4ipBZSKuNpuR3VC8mg==" saltValue="Ovw5Or/SvGN7bOZxXiAMEA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71"/>
      <c r="B2" s="172"/>
      <c r="C2" s="172"/>
      <c r="D2" s="172"/>
      <c r="E2" s="172"/>
      <c r="F2" s="172"/>
      <c r="G2" s="172"/>
    </row>
    <row r="3" spans="1:7" ht="23.25" x14ac:dyDescent="0.25">
      <c r="A3" s="50" t="s">
        <v>29</v>
      </c>
      <c r="B3" s="172"/>
      <c r="C3" s="172"/>
      <c r="D3" s="172"/>
      <c r="E3" s="172"/>
      <c r="F3" s="172"/>
      <c r="G3" s="172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166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66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72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CEILING(80*4,10)</f>
        <v>320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107</v>
      </c>
      <c r="D23" s="62">
        <f>+C13</f>
        <v>0</v>
      </c>
      <c r="E23" s="65">
        <f>+C9-D23</f>
        <v>72</v>
      </c>
      <c r="F23" s="65">
        <f>+E23*C23</f>
        <v>7704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107</v>
      </c>
      <c r="D24" s="221">
        <f>+C13</f>
        <v>0</v>
      </c>
      <c r="E24" s="65">
        <f>+C9-D24</f>
        <v>72</v>
      </c>
      <c r="F24" s="65">
        <f>+E24*C24</f>
        <v>7704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106</v>
      </c>
      <c r="D25" s="222">
        <f>+C13</f>
        <v>0</v>
      </c>
      <c r="E25" s="65">
        <f>+C9-D25</f>
        <v>72</v>
      </c>
      <c r="F25" s="65">
        <f>+E25*C25</f>
        <v>7632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320</v>
      </c>
      <c r="D26" s="34"/>
      <c r="E26" s="14"/>
      <c r="F26" s="14">
        <f>SUM(F23:F25)</f>
        <v>23040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LmlB2FER4Vnsay7JASF9ShzYKLnPp6JbmM973UgA5sYm6UAW6Rqq80CVy0zUifA17LATMa77ne98OnCiB01jUA==" saltValue="0DT/ZRqFoXLBHCWKxrM4Lg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whole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71"/>
      <c r="B2" s="172"/>
      <c r="C2" s="172"/>
      <c r="D2" s="172"/>
      <c r="E2" s="172"/>
      <c r="F2" s="172"/>
      <c r="G2" s="172"/>
    </row>
    <row r="3" spans="1:7" ht="23.25" x14ac:dyDescent="0.25">
      <c r="A3" s="50" t="s">
        <v>29</v>
      </c>
      <c r="B3" s="172"/>
      <c r="C3" s="172"/>
      <c r="D3" s="172"/>
      <c r="E3" s="172"/>
      <c r="F3" s="172"/>
      <c r="G3" s="172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167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66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69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CEILING(28*4,10)</f>
        <v>120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40</v>
      </c>
      <c r="D23" s="62">
        <f>+C13</f>
        <v>0</v>
      </c>
      <c r="E23" s="65">
        <f>+C9-D23</f>
        <v>69</v>
      </c>
      <c r="F23" s="65">
        <f>+E23*C23</f>
        <v>2760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40</v>
      </c>
      <c r="D24" s="221">
        <f>+C13</f>
        <v>0</v>
      </c>
      <c r="E24" s="65">
        <f>+C9-D24</f>
        <v>69</v>
      </c>
      <c r="F24" s="65">
        <f>+E24*C24</f>
        <v>2760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40</v>
      </c>
      <c r="D25" s="222">
        <f>+C13</f>
        <v>0</v>
      </c>
      <c r="E25" s="65">
        <f>+C9-D25</f>
        <v>69</v>
      </c>
      <c r="F25" s="65">
        <f>+E25*C25</f>
        <v>2760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120</v>
      </c>
      <c r="D26" s="34"/>
      <c r="E26" s="14"/>
      <c r="F26" s="14">
        <f>SUM(F23:F25)</f>
        <v>8280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BpCwHKzK3n9IGXpTYW3vmaEN2HAUg61Iev3Wpq2DSICiQ0A1ULPjEjM6XdOh6qBZ9N4zddmEjSDfNUqK8iSsow==" saltValue="xE+ykFHXR1EvkG7KKL/Ueg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10"/>
  <sheetViews>
    <sheetView workbookViewId="0">
      <selection activeCell="F22" sqref="F21:F22"/>
    </sheetView>
  </sheetViews>
  <sheetFormatPr defaultRowHeight="15" x14ac:dyDescent="0.25"/>
  <cols>
    <col min="1" max="1" width="53.5703125" customWidth="1"/>
    <col min="2" max="2" width="13.42578125" style="2" customWidth="1"/>
    <col min="3" max="3" width="23.7109375" style="20" customWidth="1"/>
    <col min="4" max="4" width="23.7109375" customWidth="1"/>
    <col min="5" max="5" width="23.5703125" style="20" customWidth="1"/>
    <col min="6" max="6" width="22" style="20" customWidth="1"/>
    <col min="7" max="7" width="23.7109375" customWidth="1"/>
    <col min="8" max="8" width="22" style="20" customWidth="1"/>
    <col min="9" max="9" width="23.7109375" customWidth="1"/>
    <col min="10" max="10" width="22" style="20" customWidth="1"/>
  </cols>
  <sheetData>
    <row r="1" spans="1:10" ht="21" x14ac:dyDescent="0.35">
      <c r="A1" s="27" t="s">
        <v>20</v>
      </c>
    </row>
    <row r="2" spans="1:10" s="8" customFormat="1" x14ac:dyDescent="0.25">
      <c r="B2" s="24"/>
      <c r="C2" s="25"/>
      <c r="E2" s="273" t="s">
        <v>11</v>
      </c>
      <c r="F2" s="274"/>
      <c r="G2" s="273" t="s">
        <v>12</v>
      </c>
      <c r="H2" s="274"/>
      <c r="I2" s="273" t="s">
        <v>13</v>
      </c>
      <c r="J2" s="274"/>
    </row>
    <row r="3" spans="1:10" s="4" customFormat="1" ht="60" x14ac:dyDescent="0.25">
      <c r="A3" s="1" t="s">
        <v>2</v>
      </c>
      <c r="B3" s="3" t="s">
        <v>1</v>
      </c>
      <c r="C3" s="17" t="s">
        <v>0</v>
      </c>
      <c r="D3" s="3" t="s">
        <v>3</v>
      </c>
      <c r="E3" s="17" t="s">
        <v>10</v>
      </c>
      <c r="F3" s="17" t="s">
        <v>8</v>
      </c>
      <c r="G3" s="17" t="s">
        <v>10</v>
      </c>
      <c r="H3" s="17" t="s">
        <v>9</v>
      </c>
      <c r="I3" s="17" t="s">
        <v>10</v>
      </c>
      <c r="J3" s="17" t="s">
        <v>9</v>
      </c>
    </row>
    <row r="4" spans="1:10" x14ac:dyDescent="0.25">
      <c r="A4" s="26" t="s">
        <v>14</v>
      </c>
      <c r="B4" s="23" t="e">
        <f>+#REF!</f>
        <v>#REF!</v>
      </c>
      <c r="C4" s="18" t="e">
        <f>+#REF!</f>
        <v>#REF!</v>
      </c>
      <c r="D4" s="21" t="e">
        <f>+#REF!</f>
        <v>#REF!</v>
      </c>
      <c r="E4" s="18" t="e">
        <f>+#REF!</f>
        <v>#REF!</v>
      </c>
      <c r="F4" s="18" t="e">
        <f>+#REF!</f>
        <v>#REF!</v>
      </c>
      <c r="G4" s="18" t="e">
        <f>+#REF!</f>
        <v>#REF!</v>
      </c>
      <c r="H4" s="18" t="e">
        <f>+#REF!</f>
        <v>#REF!</v>
      </c>
      <c r="I4" s="18" t="e">
        <f>+#REF!</f>
        <v>#REF!</v>
      </c>
      <c r="J4" s="18" t="e">
        <f>+#REF!</f>
        <v>#REF!</v>
      </c>
    </row>
    <row r="5" spans="1:10" x14ac:dyDescent="0.25">
      <c r="A5" s="26" t="s">
        <v>15</v>
      </c>
      <c r="B5" s="23"/>
      <c r="C5" s="18"/>
      <c r="D5" s="21"/>
      <c r="E5" s="18"/>
      <c r="F5" s="18"/>
      <c r="G5" s="18"/>
      <c r="H5" s="18"/>
      <c r="I5" s="18"/>
      <c r="J5" s="18"/>
    </row>
    <row r="6" spans="1:10" x14ac:dyDescent="0.25">
      <c r="A6" s="26" t="s">
        <v>16</v>
      </c>
      <c r="B6" s="23"/>
      <c r="C6" s="18"/>
      <c r="D6" s="21"/>
      <c r="E6" s="18"/>
      <c r="F6" s="18"/>
      <c r="G6" s="18"/>
      <c r="H6" s="18"/>
      <c r="I6" s="18"/>
      <c r="J6" s="18"/>
    </row>
    <row r="7" spans="1:10" x14ac:dyDescent="0.25">
      <c r="A7" s="26" t="s">
        <v>17</v>
      </c>
      <c r="B7" s="23"/>
      <c r="C7" s="18"/>
      <c r="D7" s="21"/>
      <c r="E7" s="18"/>
      <c r="F7" s="18"/>
      <c r="G7" s="18"/>
      <c r="H7" s="18"/>
      <c r="I7" s="18"/>
      <c r="J7" s="18"/>
    </row>
    <row r="8" spans="1:10" x14ac:dyDescent="0.25">
      <c r="A8" s="26" t="s">
        <v>18</v>
      </c>
      <c r="B8" s="23"/>
      <c r="C8" s="18"/>
      <c r="D8" s="21"/>
      <c r="E8" s="18"/>
      <c r="F8" s="18"/>
      <c r="G8" s="18"/>
      <c r="H8" s="18"/>
      <c r="I8" s="18"/>
      <c r="J8" s="18"/>
    </row>
    <row r="9" spans="1:10" x14ac:dyDescent="0.25">
      <c r="A9" s="26" t="s">
        <v>19</v>
      </c>
      <c r="B9" s="23"/>
      <c r="C9" s="18"/>
      <c r="D9" s="21"/>
      <c r="E9" s="18"/>
      <c r="F9" s="18"/>
      <c r="G9" s="18"/>
      <c r="H9" s="18"/>
      <c r="I9" s="18"/>
      <c r="J9" s="18"/>
    </row>
    <row r="10" spans="1:10" s="6" customFormat="1" ht="30" x14ac:dyDescent="0.25">
      <c r="A10" s="7" t="s">
        <v>7</v>
      </c>
      <c r="B10" s="3"/>
      <c r="C10" s="19" t="e">
        <f>SUM(C4:C9)</f>
        <v>#REF!</v>
      </c>
      <c r="D10" s="22"/>
      <c r="E10" s="19" t="e">
        <f>SUM(E4:E9)</f>
        <v>#REF!</v>
      </c>
      <c r="F10" s="19" t="e">
        <f>SUM(F4:F9)</f>
        <v>#REF!</v>
      </c>
      <c r="G10" s="19" t="e">
        <f t="shared" ref="G10:J10" si="0">SUM(G4:G9)</f>
        <v>#REF!</v>
      </c>
      <c r="H10" s="19" t="e">
        <f t="shared" si="0"/>
        <v>#REF!</v>
      </c>
      <c r="I10" s="19" t="e">
        <f t="shared" si="0"/>
        <v>#REF!</v>
      </c>
      <c r="J10" s="19" t="e">
        <f t="shared" si="0"/>
        <v>#REF!</v>
      </c>
    </row>
  </sheetData>
  <mergeCells count="3">
    <mergeCell ref="E2:F2"/>
    <mergeCell ref="G2:H2"/>
    <mergeCell ref="I2:J2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89"/>
      <c r="B2" s="90"/>
      <c r="C2" s="90"/>
      <c r="D2" s="90"/>
      <c r="E2" s="90"/>
      <c r="F2" s="90"/>
      <c r="G2" s="90"/>
    </row>
    <row r="3" spans="1:7" ht="23.25" x14ac:dyDescent="0.25">
      <c r="A3" s="50" t="s">
        <v>29</v>
      </c>
      <c r="B3" s="90"/>
      <c r="C3" s="90"/>
      <c r="D3" s="90"/>
      <c r="E3" s="90"/>
      <c r="F3" s="90"/>
      <c r="G3" s="90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77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7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+(ROUND(325*4,0))</f>
        <v>1300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434</v>
      </c>
      <c r="D23" s="62">
        <f>+C13</f>
        <v>0</v>
      </c>
      <c r="E23" s="65">
        <f>+C9-D23</f>
        <v>7</v>
      </c>
      <c r="F23" s="65">
        <f>+E23*C23</f>
        <v>3038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433</v>
      </c>
      <c r="D24" s="221">
        <f>+C13</f>
        <v>0</v>
      </c>
      <c r="E24" s="65">
        <f>+C9-D24</f>
        <v>7</v>
      </c>
      <c r="F24" s="65">
        <f>+E24*C24</f>
        <v>3031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433</v>
      </c>
      <c r="D25" s="222">
        <f>+C13</f>
        <v>0</v>
      </c>
      <c r="E25" s="65">
        <f>+C9-D25</f>
        <v>7</v>
      </c>
      <c r="F25" s="65">
        <f>+E25*C25</f>
        <v>3031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1300</v>
      </c>
      <c r="D26" s="34"/>
      <c r="E26" s="14"/>
      <c r="F26" s="14">
        <f>SUM(F23:F25)</f>
        <v>9100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/ex0ILcDxYebrjGZDbPzqqihHEuiDKerK7WU71RYBNPmjuWVp51SE7Z4ZpuxLEeLy8EYE24t5GeO4E27Z6Nh6A==" saltValue="DsnkNFqb/tB08wyUJF/2uw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89"/>
      <c r="B2" s="90"/>
      <c r="C2" s="90"/>
      <c r="D2" s="90"/>
      <c r="E2" s="90"/>
      <c r="F2" s="90"/>
      <c r="G2" s="90"/>
    </row>
    <row r="3" spans="1:7" ht="23.25" x14ac:dyDescent="0.25">
      <c r="A3" s="50" t="s">
        <v>29</v>
      </c>
      <c r="B3" s="90"/>
      <c r="C3" s="90"/>
      <c r="D3" s="90"/>
      <c r="E3" s="90"/>
      <c r="F3" s="90"/>
      <c r="G3" s="90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86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40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+ROUND(1321*4,-2)</f>
        <v>5300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4" spans="1:7" x14ac:dyDescent="0.25">
      <c r="A14" s="157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1767</v>
      </c>
      <c r="D23" s="62">
        <f>+C13</f>
        <v>0</v>
      </c>
      <c r="E23" s="65">
        <f>+C9-D23</f>
        <v>40</v>
      </c>
      <c r="F23" s="65">
        <f>+E23*C23</f>
        <v>70680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1767</v>
      </c>
      <c r="D24" s="221">
        <f>+C13</f>
        <v>0</v>
      </c>
      <c r="E24" s="65">
        <f>+C9-D24</f>
        <v>40</v>
      </c>
      <c r="F24" s="65">
        <f>+E24*C24</f>
        <v>70680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1766</v>
      </c>
      <c r="D25" s="222">
        <f>+C13</f>
        <v>0</v>
      </c>
      <c r="E25" s="65">
        <f>+C9-D25</f>
        <v>40</v>
      </c>
      <c r="F25" s="65">
        <f>+E25*C25</f>
        <v>70640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5300</v>
      </c>
      <c r="D26" s="34"/>
      <c r="E26" s="14"/>
      <c r="F26" s="14">
        <f>SUM(F23:F25)</f>
        <v>212000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gSb1+k2RH5/wHdub9lhDJ47jQsrpg4eeZYlf/+EL3G1P6j/5iMZ32kdGo7jN1rxeteCOFlQ8p6O4PLtYK5atTw==" saltValue="es7iG/i24BRbsukhyq1UlQ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89"/>
      <c r="B2" s="90"/>
      <c r="C2" s="90"/>
      <c r="D2" s="90"/>
      <c r="E2" s="90"/>
      <c r="F2" s="90"/>
      <c r="G2" s="90"/>
    </row>
    <row r="3" spans="1:7" ht="23.25" x14ac:dyDescent="0.25">
      <c r="A3" s="50" t="s">
        <v>29</v>
      </c>
      <c r="B3" s="90"/>
      <c r="C3" s="90"/>
      <c r="D3" s="90"/>
      <c r="E3" s="90"/>
      <c r="F3" s="90"/>
      <c r="G3" s="90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67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14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+ROUND(74*4,-1)</f>
        <v>300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100</v>
      </c>
      <c r="D23" s="62">
        <f>+C13</f>
        <v>0</v>
      </c>
      <c r="E23" s="65">
        <f>+C9-D23</f>
        <v>14</v>
      </c>
      <c r="F23" s="65">
        <f>+E23*C23</f>
        <v>1400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100</v>
      </c>
      <c r="D24" s="221">
        <f>+C13</f>
        <v>0</v>
      </c>
      <c r="E24" s="65">
        <f>+C9-D24</f>
        <v>14</v>
      </c>
      <c r="F24" s="65">
        <f>+E24*C24</f>
        <v>1400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100</v>
      </c>
      <c r="D25" s="222">
        <f>+C13</f>
        <v>0</v>
      </c>
      <c r="E25" s="65">
        <f>+C9-D25</f>
        <v>14</v>
      </c>
      <c r="F25" s="65">
        <f>+E25*C25</f>
        <v>1400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300</v>
      </c>
      <c r="D26" s="34"/>
      <c r="E26" s="14"/>
      <c r="F26" s="14">
        <f>SUM(F23:F25)</f>
        <v>4200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DRr06DBMzivejg9UYfF7Zusn7UmSAO2x3L8EwyYzXvmzuTy9tGfM+qhhciAmnQwSm6SmEBz/E/XNKqDFnQ7+YQ==" saltValue="s12Wrv3arEw+eSxPDlEM2A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89"/>
      <c r="B2" s="90"/>
      <c r="C2" s="90"/>
      <c r="D2" s="90"/>
      <c r="E2" s="90"/>
      <c r="F2" s="90"/>
      <c r="G2" s="90"/>
    </row>
    <row r="3" spans="1:7" ht="23.25" x14ac:dyDescent="0.25">
      <c r="A3" s="50" t="s">
        <v>29</v>
      </c>
      <c r="B3" s="90"/>
      <c r="C3" s="90"/>
      <c r="D3" s="90"/>
      <c r="E3" s="90"/>
      <c r="F3" s="90"/>
      <c r="G3" s="90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75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15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ROUND(193*4,1)</f>
        <v>772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258</v>
      </c>
      <c r="D23" s="62">
        <f>+C13</f>
        <v>0</v>
      </c>
      <c r="E23" s="65">
        <f>+C9-D23</f>
        <v>15</v>
      </c>
      <c r="F23" s="65">
        <f>+E23*C23</f>
        <v>3870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257</v>
      </c>
      <c r="D24" s="221">
        <f>+C13</f>
        <v>0</v>
      </c>
      <c r="E24" s="65">
        <f>+C9-D24</f>
        <v>15</v>
      </c>
      <c r="F24" s="65">
        <f>+E24*C24</f>
        <v>3855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257</v>
      </c>
      <c r="D25" s="222">
        <f>+C13</f>
        <v>0</v>
      </c>
      <c r="E25" s="65">
        <f>+C9-D25</f>
        <v>15</v>
      </c>
      <c r="F25" s="65">
        <f>+E25*C25</f>
        <v>3855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772</v>
      </c>
      <c r="D26" s="34"/>
      <c r="E26" s="14"/>
      <c r="F26" s="14">
        <f>SUM(F23:F25)</f>
        <v>11580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pj6iVKQT9IXDFSBNDN97xR7zuzo38qTxmZfHVbbuqNBZOPUAHlalmHw0JZPQvzWPaltPgOOk/uA9Ua8bnU3jeg==" saltValue="nEGdbfze2BHvHgFqCrh8oA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89"/>
      <c r="B2" s="90"/>
      <c r="C2" s="90"/>
      <c r="D2" s="90"/>
      <c r="E2" s="90"/>
      <c r="F2" s="90"/>
      <c r="G2" s="90"/>
    </row>
    <row r="3" spans="1:7" ht="23.25" x14ac:dyDescent="0.25">
      <c r="A3" s="50" t="s">
        <v>29</v>
      </c>
      <c r="B3" s="90"/>
      <c r="C3" s="90"/>
      <c r="D3" s="90"/>
      <c r="E3" s="90"/>
      <c r="F3" s="90"/>
      <c r="G3" s="90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74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50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+ROUND(96*4,2)</f>
        <v>384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128</v>
      </c>
      <c r="D23" s="62">
        <f>+C13</f>
        <v>0</v>
      </c>
      <c r="E23" s="65">
        <f>+C9-D23</f>
        <v>50</v>
      </c>
      <c r="F23" s="65">
        <f>+E23*C23</f>
        <v>6400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128</v>
      </c>
      <c r="D24" s="221">
        <f>+C13</f>
        <v>0</v>
      </c>
      <c r="E24" s="65">
        <f>+C9-D24</f>
        <v>50</v>
      </c>
      <c r="F24" s="65">
        <f>+E24*C24</f>
        <v>6400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128</v>
      </c>
      <c r="D25" s="222">
        <f>+C13</f>
        <v>0</v>
      </c>
      <c r="E25" s="65">
        <f>+C9-D25</f>
        <v>50</v>
      </c>
      <c r="F25" s="65">
        <f>+E25*C25</f>
        <v>6400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384</v>
      </c>
      <c r="D26" s="34"/>
      <c r="E26" s="14"/>
      <c r="F26" s="14">
        <f>SUM(F23:F25)</f>
        <v>19200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jbMiqWdvXOc08F6XusX6Uhj9nEuJxiP3iH7VUglLXRMgHCxdJpNDOMbWmCTm6y8TKlu6LuanJ3saoQJiPjvYqw==" saltValue="AXaPptrJOrZVad+zxqegxA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89"/>
      <c r="B2" s="90"/>
      <c r="C2" s="90"/>
      <c r="D2" s="90"/>
      <c r="E2" s="90"/>
      <c r="F2" s="90"/>
      <c r="G2" s="90"/>
    </row>
    <row r="3" spans="1:7" ht="23.25" x14ac:dyDescent="0.25">
      <c r="A3" s="50" t="s">
        <v>29</v>
      </c>
      <c r="B3" s="90"/>
      <c r="C3" s="90"/>
      <c r="D3" s="90"/>
      <c r="E3" s="90"/>
      <c r="F3" s="90"/>
      <c r="G3" s="90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73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41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+ROUND(430*4,0)</f>
        <v>1720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574</v>
      </c>
      <c r="D23" s="62">
        <f>+C13</f>
        <v>0</v>
      </c>
      <c r="E23" s="65">
        <f>+C9-D23</f>
        <v>41</v>
      </c>
      <c r="F23" s="65">
        <f>+E23*C23</f>
        <v>23534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573</v>
      </c>
      <c r="D24" s="221">
        <f>+C13</f>
        <v>0</v>
      </c>
      <c r="E24" s="65">
        <f>+C9-D24</f>
        <v>41</v>
      </c>
      <c r="F24" s="65">
        <f>+E24*C24</f>
        <v>23493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573</v>
      </c>
      <c r="D25" s="222">
        <f>+C13</f>
        <v>0</v>
      </c>
      <c r="E25" s="65">
        <f>+C9-D25</f>
        <v>41</v>
      </c>
      <c r="F25" s="65">
        <f>+E25*C25</f>
        <v>23493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1720</v>
      </c>
      <c r="D26" s="34"/>
      <c r="E26" s="14"/>
      <c r="F26" s="14">
        <f>SUM(F23:F25)</f>
        <v>70520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/ORl0Qkhv18KUbwa87ZcH7RNQMnR+wG0rWlwR4V9ziFy8uyT3btJZqweZ6A3emLim2TyMx1+4F+Orss7nJR8jQ==" saltValue="ZD/KdSZ4Lwr79LTSYeQDSQ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89"/>
      <c r="B2" s="90"/>
      <c r="C2" s="90"/>
      <c r="D2" s="90"/>
      <c r="E2" s="90"/>
      <c r="F2" s="90"/>
      <c r="G2" s="90"/>
    </row>
    <row r="3" spans="1:7" ht="23.25" x14ac:dyDescent="0.25">
      <c r="A3" s="50" t="s">
        <v>29</v>
      </c>
      <c r="B3" s="90"/>
      <c r="C3" s="90"/>
      <c r="D3" s="90"/>
      <c r="E3" s="90"/>
      <c r="F3" s="90"/>
      <c r="G3" s="90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68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32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+ROUND(52*4,-1)</f>
        <v>210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70</v>
      </c>
      <c r="D23" s="62">
        <f>+C13</f>
        <v>0</v>
      </c>
      <c r="E23" s="65">
        <f>+C9-D23</f>
        <v>32</v>
      </c>
      <c r="F23" s="65">
        <f>+E23*C23</f>
        <v>2240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70</v>
      </c>
      <c r="D24" s="221">
        <f>+C13</f>
        <v>0</v>
      </c>
      <c r="E24" s="65">
        <f>+C9-D24</f>
        <v>32</v>
      </c>
      <c r="F24" s="65">
        <f>+E24*C24</f>
        <v>2240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70</v>
      </c>
      <c r="D25" s="222">
        <f>+C13</f>
        <v>0</v>
      </c>
      <c r="E25" s="65">
        <f>+C9-D25</f>
        <v>32</v>
      </c>
      <c r="F25" s="65">
        <f>+E25*C25</f>
        <v>2240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210</v>
      </c>
      <c r="D26" s="34"/>
      <c r="E26" s="14"/>
      <c r="F26" s="14">
        <f>SUM(F23:F25)</f>
        <v>6720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oTHL8W72J5qpoKE237oJmZLp9aAhI1W4JL/XGuOVNCnIxyMQzxjrBmemWJVmAgNbVrRwwQTb9ogTlyr+6dCXMg==" saltValue="RvYuRkTKu7pJnKelkvoXyw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89"/>
      <c r="B2" s="90"/>
      <c r="C2" s="90"/>
      <c r="D2" s="90"/>
      <c r="E2" s="90"/>
      <c r="F2" s="90"/>
      <c r="G2" s="90"/>
    </row>
    <row r="3" spans="1:7" ht="23.25" x14ac:dyDescent="0.25">
      <c r="A3" s="50" t="s">
        <v>29</v>
      </c>
      <c r="B3" s="90"/>
      <c r="C3" s="90"/>
      <c r="D3" s="90"/>
      <c r="E3" s="90"/>
      <c r="F3" s="90"/>
      <c r="G3" s="90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69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30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+ROUND(6*4,3)</f>
        <v>24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8</v>
      </c>
      <c r="D23" s="62">
        <f>+C13</f>
        <v>0</v>
      </c>
      <c r="E23" s="65">
        <f>+C9-D23</f>
        <v>30</v>
      </c>
      <c r="F23" s="65">
        <f>+E23*C23</f>
        <v>240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8</v>
      </c>
      <c r="D24" s="221">
        <f>+C13</f>
        <v>0</v>
      </c>
      <c r="E24" s="65">
        <f>+C9-D24</f>
        <v>30</v>
      </c>
      <c r="F24" s="65">
        <f>+E24*C24</f>
        <v>240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8</v>
      </c>
      <c r="D25" s="222">
        <f>+C13</f>
        <v>0</v>
      </c>
      <c r="E25" s="65">
        <f>+C9-D25</f>
        <v>30</v>
      </c>
      <c r="F25" s="65">
        <f>+E25*C25</f>
        <v>240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24</v>
      </c>
      <c r="D26" s="34"/>
      <c r="E26" s="14"/>
      <c r="F26" s="14">
        <f>SUM(F23:F25)</f>
        <v>720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r+hh9dkNCAnUQ7oggIkHwjLx4yVzglmkFHVNUXuo15/sTJHTT3LfY2iW2tIs1gMS6nW7b1bEaL9VSJO23eS7xw==" saltValue="92H6s+SNGmF0Yxat/cXsQg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89"/>
      <c r="B2" s="90"/>
      <c r="C2" s="90"/>
      <c r="D2" s="90"/>
      <c r="E2" s="90"/>
      <c r="F2" s="90"/>
      <c r="G2" s="90"/>
    </row>
    <row r="3" spans="1:7" ht="23.25" x14ac:dyDescent="0.25">
      <c r="A3" s="50" t="s">
        <v>29</v>
      </c>
      <c r="B3" s="90"/>
      <c r="C3" s="90"/>
      <c r="D3" s="90"/>
      <c r="E3" s="90"/>
      <c r="F3" s="90"/>
      <c r="G3" s="90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71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8.1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+ROUND(300*4,-1)</f>
        <v>1200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400</v>
      </c>
      <c r="D23" s="62">
        <f>+C13</f>
        <v>0</v>
      </c>
      <c r="E23" s="65">
        <f>+C9-D23</f>
        <v>8.1</v>
      </c>
      <c r="F23" s="65">
        <f>+E23*C23</f>
        <v>3240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400</v>
      </c>
      <c r="D24" s="221">
        <f>+C13</f>
        <v>0</v>
      </c>
      <c r="E24" s="65">
        <f>+C9-D24</f>
        <v>8.1</v>
      </c>
      <c r="F24" s="65">
        <f>+E24*C24</f>
        <v>3240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400</v>
      </c>
      <c r="D25" s="222">
        <f>+C13</f>
        <v>0</v>
      </c>
      <c r="E25" s="65">
        <f>+C9-D25</f>
        <v>8.1</v>
      </c>
      <c r="F25" s="65">
        <f>+E25*C25</f>
        <v>3240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1200</v>
      </c>
      <c r="D26" s="34"/>
      <c r="E26" s="14"/>
      <c r="F26" s="14">
        <f>SUM(F23:F25)</f>
        <v>9720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fnaMHhXMP8PDQppgmdfN8Q9HExGZCrk0aeyErihhVVRYyBweY6VME+zFlV6bpIFDzKun1PNr+u7i6LlgfhZveQ==" saltValue="gof9Y1ZEKEv/erxRalpUdA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49"/>
  <sheetViews>
    <sheetView zoomScale="90" zoomScaleNormal="90" workbookViewId="0">
      <selection activeCell="A5" sqref="A5:I5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18.85546875" style="5" customWidth="1"/>
    <col min="8" max="8" width="20.42578125" style="5" customWidth="1"/>
    <col min="9" max="9" width="20" style="5" customWidth="1"/>
    <col min="10" max="16384" width="9.140625" style="5"/>
  </cols>
  <sheetData>
    <row r="1" spans="1:9" ht="23.45" customHeight="1" x14ac:dyDescent="0.25">
      <c r="A1" s="233" t="s">
        <v>210</v>
      </c>
      <c r="B1" s="234"/>
      <c r="C1" s="234"/>
      <c r="D1" s="234"/>
      <c r="E1" s="234"/>
      <c r="F1" s="234"/>
      <c r="G1" s="234"/>
      <c r="H1" s="234"/>
      <c r="I1" s="234"/>
    </row>
    <row r="2" spans="1:9" ht="23.25" x14ac:dyDescent="0.25">
      <c r="A2" s="120"/>
      <c r="B2" s="121"/>
      <c r="C2" s="121"/>
      <c r="D2" s="121"/>
      <c r="E2" s="121"/>
      <c r="F2" s="121"/>
      <c r="G2" s="121"/>
      <c r="H2" s="121"/>
      <c r="I2" s="121"/>
    </row>
    <row r="3" spans="1:9" ht="23.25" x14ac:dyDescent="0.25">
      <c r="A3" s="50" t="s">
        <v>29</v>
      </c>
      <c r="B3" s="121"/>
      <c r="C3" s="121"/>
      <c r="D3" s="121"/>
      <c r="E3" s="121"/>
      <c r="F3" s="121"/>
      <c r="G3" s="121"/>
      <c r="H3" s="121"/>
      <c r="I3" s="121"/>
    </row>
    <row r="4" spans="1:9" ht="12.75" customHeight="1" x14ac:dyDescent="0.25">
      <c r="A4" s="10"/>
      <c r="B4" s="5"/>
    </row>
    <row r="5" spans="1:9" ht="18.75" customHeight="1" x14ac:dyDescent="0.25">
      <c r="A5" s="235" t="s">
        <v>26</v>
      </c>
      <c r="B5" s="235"/>
      <c r="C5" s="235"/>
      <c r="D5" s="235"/>
      <c r="E5" s="235"/>
      <c r="F5" s="235"/>
      <c r="G5" s="235"/>
      <c r="H5" s="235"/>
      <c r="I5" s="235"/>
    </row>
    <row r="7" spans="1:9" ht="44.25" customHeight="1" x14ac:dyDescent="0.25">
      <c r="A7" s="3" t="s">
        <v>22</v>
      </c>
      <c r="B7" s="70" t="s">
        <v>33</v>
      </c>
      <c r="C7" s="71" t="s">
        <v>111</v>
      </c>
      <c r="D7" s="86"/>
      <c r="E7" s="86"/>
      <c r="F7" s="86"/>
      <c r="G7" s="86"/>
      <c r="H7" s="86"/>
      <c r="I7" s="87"/>
    </row>
    <row r="8" spans="1:9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  <c r="H8" s="74"/>
      <c r="I8" s="74"/>
    </row>
    <row r="9" spans="1:9" ht="30" x14ac:dyDescent="0.25">
      <c r="A9" s="137">
        <v>2</v>
      </c>
      <c r="B9" s="11" t="s">
        <v>4</v>
      </c>
      <c r="C9" s="65">
        <v>6.2</v>
      </c>
      <c r="D9" s="74"/>
      <c r="E9" s="74"/>
      <c r="F9" s="74"/>
      <c r="G9" s="74"/>
      <c r="H9" s="74"/>
      <c r="I9" s="74"/>
    </row>
    <row r="10" spans="1:9" s="9" customFormat="1" ht="60" customHeight="1" x14ac:dyDescent="0.25">
      <c r="A10" s="138">
        <v>3</v>
      </c>
      <c r="B10" s="11" t="s">
        <v>53</v>
      </c>
      <c r="C10" s="64">
        <v>280</v>
      </c>
      <c r="D10" s="75"/>
      <c r="E10" s="75"/>
      <c r="F10" s="74"/>
      <c r="G10" s="74"/>
      <c r="H10" s="74"/>
      <c r="I10" s="74"/>
    </row>
    <row r="11" spans="1:9" s="9" customFormat="1" ht="39.75" customHeight="1" x14ac:dyDescent="0.25">
      <c r="A11" s="138">
        <v>4</v>
      </c>
      <c r="B11" s="51" t="s">
        <v>34</v>
      </c>
      <c r="C11" s="52"/>
      <c r="D11" s="5"/>
      <c r="E11" s="5"/>
      <c r="F11" s="5"/>
      <c r="G11" s="5"/>
      <c r="H11" s="5"/>
      <c r="I11" s="5"/>
    </row>
    <row r="12" spans="1:9" s="9" customFormat="1" ht="39.75" customHeight="1" x14ac:dyDescent="0.25">
      <c r="A12" s="138">
        <v>5</v>
      </c>
      <c r="B12" s="51" t="s">
        <v>30</v>
      </c>
      <c r="C12" s="85"/>
      <c r="D12" s="68"/>
      <c r="E12" s="68"/>
      <c r="F12" s="68"/>
      <c r="G12" s="68"/>
      <c r="H12" s="68"/>
      <c r="I12" s="69"/>
    </row>
    <row r="13" spans="1:9" s="9" customFormat="1" ht="39.75" customHeight="1" x14ac:dyDescent="0.25">
      <c r="A13" s="137">
        <v>6</v>
      </c>
      <c r="B13" s="51" t="s">
        <v>5</v>
      </c>
      <c r="C13" s="73">
        <v>5.5</v>
      </c>
      <c r="D13" s="5"/>
      <c r="E13" s="5"/>
      <c r="F13" s="5"/>
      <c r="G13" s="5"/>
      <c r="H13" s="5"/>
      <c r="I13" s="5"/>
    </row>
    <row r="16" spans="1:9" ht="42" customHeight="1" x14ac:dyDescent="0.3">
      <c r="A16" s="236" t="s">
        <v>27</v>
      </c>
      <c r="B16" s="236"/>
      <c r="C16" s="236"/>
      <c r="D16" s="236"/>
      <c r="E16" s="236"/>
      <c r="F16" s="236"/>
      <c r="G16" s="236"/>
      <c r="H16" s="236"/>
      <c r="I16" s="236"/>
    </row>
    <row r="17" spans="1:10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  <c r="H17" s="237"/>
      <c r="I17" s="237"/>
    </row>
    <row r="18" spans="1:10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4"/>
      <c r="H18" s="244"/>
      <c r="I18" s="245"/>
    </row>
    <row r="19" spans="1:10" s="13" customFormat="1" ht="65.25" customHeight="1" x14ac:dyDescent="0.25">
      <c r="A19" s="246"/>
      <c r="B19" s="247"/>
      <c r="C19" s="247"/>
      <c r="D19" s="247"/>
      <c r="E19" s="247"/>
      <c r="F19" s="247"/>
      <c r="G19" s="247"/>
      <c r="H19" s="247"/>
      <c r="I19" s="248"/>
    </row>
    <row r="20" spans="1:10" s="13" customFormat="1" ht="8.25" customHeight="1" x14ac:dyDescent="0.25">
      <c r="A20" s="58"/>
      <c r="B20" s="58"/>
      <c r="C20" s="58"/>
      <c r="D20" s="58"/>
      <c r="E20" s="58"/>
      <c r="F20" s="58"/>
      <c r="G20" s="58"/>
      <c r="H20" s="58"/>
      <c r="I20" s="58"/>
    </row>
    <row r="21" spans="1:10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249" t="s">
        <v>25</v>
      </c>
      <c r="H21" s="250"/>
      <c r="I21" s="251"/>
    </row>
    <row r="22" spans="1:10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252">
        <v>5</v>
      </c>
      <c r="H22" s="253"/>
      <c r="I22" s="254"/>
    </row>
    <row r="23" spans="1:10" ht="79.5" customHeight="1" x14ac:dyDescent="0.25">
      <c r="A23" s="141">
        <v>8</v>
      </c>
      <c r="B23" s="12" t="s">
        <v>56</v>
      </c>
      <c r="C23" s="66">
        <f>CEILING(C10/3*2,2)/2</f>
        <v>94</v>
      </c>
      <c r="D23" s="62">
        <f>+C13</f>
        <v>5.5</v>
      </c>
      <c r="E23" s="65">
        <f>+C9-D23</f>
        <v>0.70000000000000018</v>
      </c>
      <c r="F23" s="65">
        <f>+E23*C23</f>
        <v>65.800000000000011</v>
      </c>
      <c r="G23" s="255" t="s">
        <v>195</v>
      </c>
      <c r="H23" s="256"/>
      <c r="I23" s="257"/>
    </row>
    <row r="24" spans="1:10" ht="96" customHeight="1" x14ac:dyDescent="0.25">
      <c r="A24" s="141">
        <v>9</v>
      </c>
      <c r="B24" s="12" t="s">
        <v>57</v>
      </c>
      <c r="C24" s="66">
        <f>+ROUND((C10-C23)/2,0)</f>
        <v>93</v>
      </c>
      <c r="D24" s="53">
        <f>+C13</f>
        <v>5.5</v>
      </c>
      <c r="E24" s="65">
        <f>+C9-D24</f>
        <v>0.70000000000000018</v>
      </c>
      <c r="F24" s="65">
        <f>+E24*C24</f>
        <v>65.100000000000023</v>
      </c>
      <c r="G24" s="255" t="s">
        <v>193</v>
      </c>
      <c r="H24" s="256"/>
      <c r="I24" s="257"/>
    </row>
    <row r="25" spans="1:10" ht="96" customHeight="1" x14ac:dyDescent="0.25">
      <c r="A25" s="141">
        <v>10</v>
      </c>
      <c r="B25" s="12" t="s">
        <v>58</v>
      </c>
      <c r="C25" s="66">
        <f>+C10-C23-C24</f>
        <v>93</v>
      </c>
      <c r="D25" s="67">
        <f>+C13</f>
        <v>5.5</v>
      </c>
      <c r="E25" s="65">
        <f>+C9-D25</f>
        <v>0.70000000000000018</v>
      </c>
      <c r="F25" s="65">
        <f>+E25*C25</f>
        <v>65.100000000000023</v>
      </c>
      <c r="G25" s="258" t="s">
        <v>194</v>
      </c>
      <c r="H25" s="259"/>
      <c r="I25" s="260"/>
    </row>
    <row r="26" spans="1:10" ht="34.5" customHeight="1" x14ac:dyDescent="0.25">
      <c r="A26" s="142">
        <v>11</v>
      </c>
      <c r="B26" s="29" t="s">
        <v>6</v>
      </c>
      <c r="C26" s="35">
        <f>SUM(C23:C25)</f>
        <v>280</v>
      </c>
      <c r="D26" s="34"/>
      <c r="E26" s="14"/>
      <c r="F26" s="14">
        <f>SUM(F23:F25)</f>
        <v>196.00000000000006</v>
      </c>
      <c r="G26" s="238"/>
      <c r="H26" s="239"/>
      <c r="I26" s="240"/>
    </row>
    <row r="28" spans="1:10" ht="36" customHeight="1" x14ac:dyDescent="0.25">
      <c r="B28" s="210" t="s">
        <v>200</v>
      </c>
      <c r="C28" s="211">
        <f>C26-C10</f>
        <v>0</v>
      </c>
      <c r="I28" s="88"/>
    </row>
    <row r="29" spans="1:10" ht="34.5" customHeight="1" x14ac:dyDescent="0.25">
      <c r="I29" s="88"/>
    </row>
    <row r="30" spans="1:10" ht="24" thickBot="1" x14ac:dyDescent="0.3">
      <c r="B30" s="233" t="s">
        <v>112</v>
      </c>
      <c r="C30" s="234"/>
      <c r="D30" s="234"/>
      <c r="E30" s="234"/>
      <c r="F30" s="234"/>
      <c r="G30" s="234"/>
      <c r="H30" s="234"/>
      <c r="I30" s="234"/>
      <c r="J30" s="234"/>
    </row>
    <row r="31" spans="1:10" ht="31.5" customHeight="1" thickBot="1" x14ac:dyDescent="0.3">
      <c r="B31" s="143"/>
      <c r="C31" s="241" t="s">
        <v>113</v>
      </c>
      <c r="D31" s="242"/>
      <c r="E31" s="261" t="s">
        <v>114</v>
      </c>
      <c r="F31" s="262"/>
      <c r="G31" s="262"/>
      <c r="H31" s="262"/>
      <c r="I31" s="263"/>
    </row>
    <row r="32" spans="1:10" ht="92.25" customHeight="1" x14ac:dyDescent="0.25">
      <c r="B32" s="144" t="s">
        <v>36</v>
      </c>
      <c r="C32" s="145" t="s">
        <v>45</v>
      </c>
      <c r="D32" s="16" t="s">
        <v>189</v>
      </c>
      <c r="E32" s="182" t="s">
        <v>115</v>
      </c>
      <c r="F32" s="185" t="s">
        <v>116</v>
      </c>
      <c r="G32" s="192" t="s">
        <v>117</v>
      </c>
      <c r="H32" s="185" t="s">
        <v>175</v>
      </c>
      <c r="I32" s="186" t="s">
        <v>209</v>
      </c>
    </row>
    <row r="33" spans="1:9" x14ac:dyDescent="0.25">
      <c r="B33" s="146" t="s">
        <v>118</v>
      </c>
      <c r="C33" s="147">
        <f>+C23</f>
        <v>94</v>
      </c>
      <c r="D33" s="148">
        <v>5.5</v>
      </c>
      <c r="E33" s="149">
        <v>100</v>
      </c>
      <c r="F33" s="189">
        <v>5.5</v>
      </c>
      <c r="G33" s="193" t="s">
        <v>190</v>
      </c>
      <c r="H33" s="183">
        <f>+C9-F33</f>
        <v>0.70000000000000018</v>
      </c>
      <c r="I33" s="187">
        <f>+E33+F33</f>
        <v>105.5</v>
      </c>
    </row>
    <row r="34" spans="1:9" x14ac:dyDescent="0.25">
      <c r="B34" s="146" t="s">
        <v>57</v>
      </c>
      <c r="C34" s="147">
        <f>+C24</f>
        <v>93</v>
      </c>
      <c r="D34" s="148">
        <v>5.5</v>
      </c>
      <c r="E34" s="149">
        <v>150</v>
      </c>
      <c r="F34" s="190">
        <v>5.3</v>
      </c>
      <c r="G34" s="193" t="s">
        <v>38</v>
      </c>
      <c r="H34" s="183">
        <f>+C9-F34</f>
        <v>0.90000000000000036</v>
      </c>
      <c r="I34" s="187">
        <f>+E34*F34</f>
        <v>795</v>
      </c>
    </row>
    <row r="35" spans="1:9" ht="48" x14ac:dyDescent="0.25">
      <c r="B35" s="146" t="s">
        <v>119</v>
      </c>
      <c r="C35" s="147">
        <f>+C25</f>
        <v>93</v>
      </c>
      <c r="D35" s="148">
        <v>5.5</v>
      </c>
      <c r="E35" s="149">
        <v>30</v>
      </c>
      <c r="F35" s="190">
        <v>5.0999999999999996</v>
      </c>
      <c r="G35" s="193" t="s">
        <v>39</v>
      </c>
      <c r="H35" s="183">
        <f>+C9-F35</f>
        <v>1.1000000000000005</v>
      </c>
      <c r="I35" s="187">
        <f>+E35*F35</f>
        <v>153</v>
      </c>
    </row>
    <row r="36" spans="1:9" ht="15.75" thickBot="1" x14ac:dyDescent="0.3">
      <c r="B36" s="150" t="s">
        <v>37</v>
      </c>
      <c r="C36" s="151">
        <f>SUM(C33:C35)</f>
        <v>280</v>
      </c>
      <c r="D36" s="152"/>
      <c r="E36" s="153">
        <f>SUM(E33:E35)</f>
        <v>280</v>
      </c>
      <c r="F36" s="191"/>
      <c r="G36" s="194"/>
      <c r="H36" s="184"/>
      <c r="I36" s="188">
        <f>SUM(I33:I35)</f>
        <v>1053.5</v>
      </c>
    </row>
    <row r="40" spans="1:9" x14ac:dyDescent="0.25">
      <c r="A40" s="205"/>
      <c r="B40" s="204"/>
      <c r="C40" s="204"/>
    </row>
    <row r="41" spans="1:9" x14ac:dyDescent="0.25">
      <c r="A41" s="10"/>
      <c r="B41" s="5"/>
    </row>
    <row r="42" spans="1:9" ht="18.600000000000001" customHeight="1" x14ac:dyDescent="0.25">
      <c r="A42" s="10"/>
      <c r="B42" s="5"/>
    </row>
    <row r="43" spans="1:9" x14ac:dyDescent="0.25">
      <c r="A43" s="10"/>
      <c r="B43" s="5"/>
    </row>
    <row r="44" spans="1:9" x14ac:dyDescent="0.25">
      <c r="A44" s="10"/>
      <c r="B44" s="5"/>
    </row>
    <row r="45" spans="1:9" x14ac:dyDescent="0.25">
      <c r="A45" s="10"/>
      <c r="B45" s="5"/>
    </row>
    <row r="46" spans="1:9" x14ac:dyDescent="0.25">
      <c r="A46" s="10"/>
      <c r="B46" s="5"/>
    </row>
    <row r="47" spans="1:9" x14ac:dyDescent="0.25">
      <c r="A47" s="10"/>
      <c r="B47" s="5"/>
    </row>
    <row r="48" spans="1:9" x14ac:dyDescent="0.25">
      <c r="A48" s="204"/>
      <c r="B48" s="205"/>
      <c r="C48" s="204"/>
      <c r="D48" s="204"/>
    </row>
    <row r="49" spans="1:4" x14ac:dyDescent="0.25">
      <c r="A49" s="204"/>
      <c r="B49" s="205"/>
      <c r="C49" s="204"/>
      <c r="D49" s="204"/>
    </row>
  </sheetData>
  <mergeCells count="14">
    <mergeCell ref="B30:J30"/>
    <mergeCell ref="C31:D31"/>
    <mergeCell ref="A18:I19"/>
    <mergeCell ref="G21:I21"/>
    <mergeCell ref="G22:I22"/>
    <mergeCell ref="G23:I23"/>
    <mergeCell ref="G24:I24"/>
    <mergeCell ref="G25:I25"/>
    <mergeCell ref="E31:I31"/>
    <mergeCell ref="A1:I1"/>
    <mergeCell ref="A5:I5"/>
    <mergeCell ref="A16:I16"/>
    <mergeCell ref="A17:I17"/>
    <mergeCell ref="G26:I26"/>
  </mergeCells>
  <pageMargins left="0.33" right="0.26" top="0.78740157499999996" bottom="0.78740157499999996" header="0.3" footer="0.3"/>
  <pageSetup paperSize="9" scale="46" fitToHeight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89"/>
      <c r="B2" s="90"/>
      <c r="C2" s="90"/>
      <c r="D2" s="90"/>
      <c r="E2" s="90"/>
      <c r="F2" s="90"/>
      <c r="G2" s="90"/>
    </row>
    <row r="3" spans="1:7" ht="23.25" x14ac:dyDescent="0.25">
      <c r="A3" s="50" t="s">
        <v>29</v>
      </c>
      <c r="B3" s="90"/>
      <c r="C3" s="90"/>
      <c r="D3" s="90"/>
      <c r="E3" s="90"/>
      <c r="F3" s="90"/>
      <c r="G3" s="90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70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3.5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+ROUND(1629*4,-1)</f>
        <v>6520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2174</v>
      </c>
      <c r="D23" s="62">
        <f>+C13</f>
        <v>0</v>
      </c>
      <c r="E23" s="65">
        <f>+C9-D23</f>
        <v>3.5</v>
      </c>
      <c r="F23" s="65">
        <f>+E23*C23</f>
        <v>7609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2173</v>
      </c>
      <c r="D24" s="221">
        <f>+C13</f>
        <v>0</v>
      </c>
      <c r="E24" s="65">
        <f>+C9-D24</f>
        <v>3.5</v>
      </c>
      <c r="F24" s="65">
        <f>+E24*C24</f>
        <v>7605.5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2173</v>
      </c>
      <c r="D25" s="222">
        <f>+C13</f>
        <v>0</v>
      </c>
      <c r="E25" s="65">
        <f>+C9-D25</f>
        <v>3.5</v>
      </c>
      <c r="F25" s="65">
        <f>+E25*C25</f>
        <v>7605.5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6520</v>
      </c>
      <c r="D26" s="34"/>
      <c r="E26" s="14"/>
      <c r="F26" s="14">
        <f>SUM(F23:F25)</f>
        <v>22820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FTVUyh67juCmxvko0kK2wcim9Q1f86XqtxtbHaD68F2gRoP1DU7bJPhsy9oePq9Vi0/K7ykjGRIHTq6FPwWwpQ==" saltValue="uEuJCEWru1PsucgP6dvROg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92"/>
      <c r="B2" s="93"/>
      <c r="C2" s="93"/>
      <c r="D2" s="93"/>
      <c r="E2" s="93"/>
      <c r="F2" s="93"/>
      <c r="G2" s="93"/>
    </row>
    <row r="3" spans="1:7" ht="23.25" x14ac:dyDescent="0.25">
      <c r="A3" s="50" t="s">
        <v>29</v>
      </c>
      <c r="B3" s="93"/>
      <c r="C3" s="93"/>
      <c r="D3" s="93"/>
      <c r="E3" s="93"/>
      <c r="F3" s="93"/>
      <c r="G3" s="93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72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12.5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+ROUND(160*4,0)</f>
        <v>640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214</v>
      </c>
      <c r="D23" s="62">
        <f>+C13</f>
        <v>0</v>
      </c>
      <c r="E23" s="65">
        <f>+C9-D23</f>
        <v>12.5</v>
      </c>
      <c r="F23" s="65">
        <f>+E23*C23</f>
        <v>2675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213</v>
      </c>
      <c r="D24" s="221">
        <f>+C13</f>
        <v>0</v>
      </c>
      <c r="E24" s="65">
        <f>+C9-D24</f>
        <v>12.5</v>
      </c>
      <c r="F24" s="65">
        <f>+E24*C24</f>
        <v>2662.5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213</v>
      </c>
      <c r="D25" s="222">
        <f>+C13</f>
        <v>0</v>
      </c>
      <c r="E25" s="65">
        <f>+C9-D25</f>
        <v>12.5</v>
      </c>
      <c r="F25" s="65">
        <f>+E25*C25</f>
        <v>2662.5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640</v>
      </c>
      <c r="D26" s="34"/>
      <c r="E26" s="14"/>
      <c r="F26" s="14">
        <f>SUM(F23:F25)</f>
        <v>8000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oo3c5G9Y1Z8rQCOfS8WrE8TOA0UU8k738H4Wl5eKxKXAcpYD2/W3lDPiree3zEQKb2T3WZJyHIEjpUIWmGZ08A==" saltValue="iOEunRgLUzKz3olydm9Eow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89"/>
      <c r="B2" s="90"/>
      <c r="C2" s="90"/>
      <c r="D2" s="90"/>
      <c r="E2" s="90"/>
      <c r="F2" s="90"/>
      <c r="G2" s="90"/>
    </row>
    <row r="3" spans="1:7" ht="23.25" x14ac:dyDescent="0.25">
      <c r="A3" s="50" t="s">
        <v>29</v>
      </c>
      <c r="B3" s="90"/>
      <c r="C3" s="90"/>
      <c r="D3" s="90"/>
      <c r="E3" s="90"/>
      <c r="F3" s="90"/>
      <c r="G3" s="90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87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5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+ROUND(861*4,0)</f>
        <v>3444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1148</v>
      </c>
      <c r="D23" s="62">
        <f>+C13</f>
        <v>0</v>
      </c>
      <c r="E23" s="65">
        <f>+C9-D23</f>
        <v>5</v>
      </c>
      <c r="F23" s="65">
        <f>+E23*C23</f>
        <v>5740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1148</v>
      </c>
      <c r="D24" s="221">
        <f>+C13</f>
        <v>0</v>
      </c>
      <c r="E24" s="65">
        <f>+C9-D24</f>
        <v>5</v>
      </c>
      <c r="F24" s="65">
        <f>+E24*C24</f>
        <v>5740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1148</v>
      </c>
      <c r="D25" s="222">
        <f>+C13</f>
        <v>0</v>
      </c>
      <c r="E25" s="65">
        <f>+C9-D25</f>
        <v>5</v>
      </c>
      <c r="F25" s="65">
        <f>+E25*C25</f>
        <v>5740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3444</v>
      </c>
      <c r="D26" s="34"/>
      <c r="E26" s="14"/>
      <c r="F26" s="14">
        <f>SUM(F23:F25)</f>
        <v>17220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dIi0dQO6jl6emiieDKtSkPHHR68cBvvm/irKWCRbLqXblGDxISl7QvsEkFMF6JMf0ZICe4EzmQHp8DdFzMIMgA==" saltValue="vio8T4B5SJtDY9DsnSi6PQ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89"/>
      <c r="B2" s="90"/>
      <c r="C2" s="90"/>
      <c r="D2" s="90"/>
      <c r="E2" s="90"/>
      <c r="F2" s="90"/>
      <c r="G2" s="90"/>
    </row>
    <row r="3" spans="1:7" ht="23.25" x14ac:dyDescent="0.25">
      <c r="A3" s="50" t="s">
        <v>29</v>
      </c>
      <c r="B3" s="90"/>
      <c r="C3" s="90"/>
      <c r="D3" s="90"/>
      <c r="E3" s="90"/>
      <c r="F3" s="90"/>
      <c r="G3" s="90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88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66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41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v>20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7</v>
      </c>
      <c r="D23" s="62">
        <f>+C13</f>
        <v>0</v>
      </c>
      <c r="E23" s="65">
        <f>+C9-D23</f>
        <v>41</v>
      </c>
      <c r="F23" s="65">
        <f>+E23*C23</f>
        <v>287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7</v>
      </c>
      <c r="D24" s="221">
        <f>+C13</f>
        <v>0</v>
      </c>
      <c r="E24" s="65">
        <f>+C9-D24</f>
        <v>41</v>
      </c>
      <c r="F24" s="65">
        <f>+E24*C24</f>
        <v>287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6</v>
      </c>
      <c r="D25" s="222">
        <f>+C13</f>
        <v>0</v>
      </c>
      <c r="E25" s="65">
        <f>+C9-D25</f>
        <v>41</v>
      </c>
      <c r="F25" s="65">
        <f>+E25*C25</f>
        <v>246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20</v>
      </c>
      <c r="D26" s="34"/>
      <c r="E26" s="14"/>
      <c r="F26" s="14">
        <f>SUM(F23:F25)</f>
        <v>820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/SJ6Q6Nq6Gv+n3cxBtwh/yej7VLqu2RswW3sbngLSy9kDqf7TYx7mrZ7Y/s1A0Yfm7C6FzPlZqwPQbxTXliE+g==" saltValue="l4w7lo6PIC7IaQJXmVJVjA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89"/>
      <c r="B2" s="90"/>
      <c r="C2" s="90"/>
      <c r="D2" s="90"/>
      <c r="E2" s="90"/>
      <c r="F2" s="90"/>
      <c r="G2" s="90"/>
    </row>
    <row r="3" spans="1:7" ht="23.25" x14ac:dyDescent="0.25">
      <c r="A3" s="50" t="s">
        <v>29</v>
      </c>
      <c r="B3" s="90"/>
      <c r="C3" s="90"/>
      <c r="D3" s="90"/>
      <c r="E3" s="90"/>
      <c r="F3" s="90"/>
      <c r="G3" s="90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89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5.2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CEILING(1421*4,10)</f>
        <v>5690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1897</v>
      </c>
      <c r="D23" s="62">
        <f>+C13</f>
        <v>0</v>
      </c>
      <c r="E23" s="65">
        <f>+C9-D23</f>
        <v>5.2</v>
      </c>
      <c r="F23" s="65">
        <f>+E23*C23</f>
        <v>9864.4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1897</v>
      </c>
      <c r="D24" s="221">
        <f>+C13</f>
        <v>0</v>
      </c>
      <c r="E24" s="65">
        <f>+C9-D24</f>
        <v>5.2</v>
      </c>
      <c r="F24" s="65">
        <f>+E24*C24</f>
        <v>9864.4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1896</v>
      </c>
      <c r="D25" s="222">
        <f>+C13</f>
        <v>0</v>
      </c>
      <c r="E25" s="65">
        <f>+C9-D25</f>
        <v>5.2</v>
      </c>
      <c r="F25" s="65">
        <f>+E25*C25</f>
        <v>9859.2000000000007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5690</v>
      </c>
      <c r="D26" s="34"/>
      <c r="E26" s="14"/>
      <c r="F26" s="14">
        <f>SUM(F23:F25)</f>
        <v>29588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4qODKtdPE1mkddnZjCgMbrvswzwuP6Cwp1u9laBQEoNGvLTsmpFxG93HCAjLyxQPi344vvgL6M6QqlqDJukrOQ==" saltValue="9r9I8pjHtbBl3PRoVe58qw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18"/>
      <c r="B2" s="119"/>
      <c r="C2" s="119"/>
      <c r="D2" s="119"/>
      <c r="E2" s="119"/>
      <c r="F2" s="119"/>
      <c r="G2" s="119"/>
    </row>
    <row r="3" spans="1:7" ht="23.25" x14ac:dyDescent="0.25">
      <c r="A3" s="50" t="s">
        <v>29</v>
      </c>
      <c r="B3" s="119"/>
      <c r="C3" s="119"/>
      <c r="D3" s="119"/>
      <c r="E3" s="119"/>
      <c r="F3" s="119"/>
      <c r="G3" s="119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84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66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22.4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CEILING(147*4,10)</f>
        <v>590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197</v>
      </c>
      <c r="D23" s="62">
        <f>+C13</f>
        <v>0</v>
      </c>
      <c r="E23" s="65">
        <f>+C9-D23</f>
        <v>22.4</v>
      </c>
      <c r="F23" s="65">
        <f>+E23*C23</f>
        <v>4412.7999999999993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197</v>
      </c>
      <c r="D24" s="221">
        <f>+C13</f>
        <v>0</v>
      </c>
      <c r="E24" s="65">
        <f>+C9-D24</f>
        <v>22.4</v>
      </c>
      <c r="F24" s="65">
        <f>+E24*C24</f>
        <v>4412.7999999999993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196</v>
      </c>
      <c r="D25" s="222">
        <f>+C13</f>
        <v>0</v>
      </c>
      <c r="E25" s="65">
        <f>+C9-D25</f>
        <v>22.4</v>
      </c>
      <c r="F25" s="65">
        <f>+E25*C25</f>
        <v>4390.3999999999996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590</v>
      </c>
      <c r="D26" s="34"/>
      <c r="E26" s="14"/>
      <c r="F26" s="14">
        <f>SUM(F23:F25)</f>
        <v>13215.999999999998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umcIt600YIfe86C07nEGyqsLy9ckTjg3qP1DsevJx5lrQWyCMjHUQHzhRzvsqY21c0mEqkBIeUU5AWp1ImnpqA==" saltValue="Je+gw4BXOoj3rKFY+6JsDw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18"/>
      <c r="B2" s="119"/>
      <c r="C2" s="119"/>
      <c r="D2" s="119"/>
      <c r="E2" s="119"/>
      <c r="F2" s="119"/>
      <c r="G2" s="119"/>
    </row>
    <row r="3" spans="1:7" ht="23.25" x14ac:dyDescent="0.25">
      <c r="A3" s="50" t="s">
        <v>29</v>
      </c>
      <c r="B3" s="119"/>
      <c r="C3" s="119"/>
      <c r="D3" s="119"/>
      <c r="E3" s="119"/>
      <c r="F3" s="119"/>
      <c r="G3" s="119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188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4.4000000000000004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CEILING(348*4,10)</f>
        <v>1400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467</v>
      </c>
      <c r="D23" s="62">
        <f>+C13</f>
        <v>0</v>
      </c>
      <c r="E23" s="65">
        <f>+C9-D23</f>
        <v>4.4000000000000004</v>
      </c>
      <c r="F23" s="65">
        <f>+E23*C23</f>
        <v>2054.8000000000002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467</v>
      </c>
      <c r="D24" s="221">
        <f>+C13</f>
        <v>0</v>
      </c>
      <c r="E24" s="65">
        <f>+C9-D24</f>
        <v>4.4000000000000004</v>
      </c>
      <c r="F24" s="65">
        <f>+E24*C24</f>
        <v>2054.8000000000002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466</v>
      </c>
      <c r="D25" s="222">
        <f>+C13</f>
        <v>0</v>
      </c>
      <c r="E25" s="65">
        <f>+C9-D25</f>
        <v>4.4000000000000004</v>
      </c>
      <c r="F25" s="65">
        <f>+E25*C25</f>
        <v>2050.4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1400</v>
      </c>
      <c r="D26" s="34"/>
      <c r="E26" s="14"/>
      <c r="F26" s="14">
        <f>SUM(F23:F25)</f>
        <v>6160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XayEvne/anGJwgFo8FPgzlM7NUbvqU4JSOgI4yGAo5pXo8UL8bBAh/54rDQmarGT3iC25Vy4i0UB6wTxzIIBOQ==" saltValue="ncBAIBcSlatym16q5vdAMQ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18"/>
      <c r="B2" s="119"/>
      <c r="C2" s="119"/>
      <c r="D2" s="119"/>
      <c r="E2" s="119"/>
      <c r="F2" s="119"/>
      <c r="G2" s="119"/>
    </row>
    <row r="3" spans="1:7" ht="23.25" x14ac:dyDescent="0.25">
      <c r="A3" s="50" t="s">
        <v>29</v>
      </c>
      <c r="B3" s="119"/>
      <c r="C3" s="119"/>
      <c r="D3" s="119"/>
      <c r="E3" s="119"/>
      <c r="F3" s="119"/>
      <c r="G3" s="119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187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66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19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CEILING(36*4,10)</f>
        <v>150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50</v>
      </c>
      <c r="D23" s="62">
        <f>+C13</f>
        <v>0</v>
      </c>
      <c r="E23" s="65">
        <f>+C9-D23</f>
        <v>19</v>
      </c>
      <c r="F23" s="65">
        <f>+E23*C23</f>
        <v>950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50</v>
      </c>
      <c r="D24" s="221">
        <f>+C13</f>
        <v>0</v>
      </c>
      <c r="E24" s="65">
        <f>+C9-D24</f>
        <v>19</v>
      </c>
      <c r="F24" s="65">
        <f>+E24*C24</f>
        <v>950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50</v>
      </c>
      <c r="D25" s="222">
        <f>+C13</f>
        <v>0</v>
      </c>
      <c r="E25" s="65">
        <f>+C9-D25</f>
        <v>19</v>
      </c>
      <c r="F25" s="65">
        <f>+E25*C25</f>
        <v>950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150</v>
      </c>
      <c r="D26" s="34"/>
      <c r="E26" s="14"/>
      <c r="F26" s="14">
        <f>SUM(F23:F25)</f>
        <v>2850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/W02eynUQjRjPUj4HZu7G+LgXTa7FZD91jenTQO/Ndj7bzqrmcSXbcSYnS6AqhadMBkN1XoWoRPQzgJ9iu5ZGQ==" saltValue="kwM0j+pBG39XRczm3MmLBQ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34"/>
      <c r="B2" s="135"/>
      <c r="C2" s="135"/>
      <c r="D2" s="135"/>
      <c r="E2" s="135"/>
      <c r="F2" s="135"/>
      <c r="G2" s="135"/>
    </row>
    <row r="3" spans="1:7" ht="23.25" x14ac:dyDescent="0.25">
      <c r="A3" s="50" t="s">
        <v>29</v>
      </c>
      <c r="B3" s="135"/>
      <c r="C3" s="135"/>
      <c r="D3" s="135"/>
      <c r="E3" s="135"/>
      <c r="F3" s="135"/>
      <c r="G3" s="135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168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55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+CEILING(25*4,10)</f>
        <v>100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34</v>
      </c>
      <c r="D23" s="62">
        <f>+C13</f>
        <v>0</v>
      </c>
      <c r="E23" s="65">
        <f>+C9-D23</f>
        <v>55</v>
      </c>
      <c r="F23" s="65">
        <f>+E23*C23</f>
        <v>1870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33</v>
      </c>
      <c r="D24" s="221">
        <f>+C13</f>
        <v>0</v>
      </c>
      <c r="E24" s="65">
        <f>+C9-D24</f>
        <v>55</v>
      </c>
      <c r="F24" s="65">
        <f>+E24*C24</f>
        <v>1815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33</v>
      </c>
      <c r="D25" s="222">
        <f>+C13</f>
        <v>0</v>
      </c>
      <c r="E25" s="65">
        <f>+C9-D25</f>
        <v>55</v>
      </c>
      <c r="F25" s="65">
        <f>+E25*C25</f>
        <v>1815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100</v>
      </c>
      <c r="D26" s="34"/>
      <c r="E26" s="14"/>
      <c r="F26" s="14">
        <f>SUM(F23:F25)</f>
        <v>5500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kH6eWRiRxC1+Eh/mNApNDXkmdeDgM/AkpMog3+wfJyEn2Qmk7blmVghlYPShM2Slw9M3GTcO45+b1SxZK4iuBg==" saltValue="tJlce5QldB9hnPVs2rGTCQ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G32"/>
  <sheetViews>
    <sheetView topLeftCell="A7" zoomScaleNormal="100" workbookViewId="0">
      <selection activeCell="C11" sqref="C1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34"/>
      <c r="B2" s="135"/>
      <c r="C2" s="135"/>
      <c r="D2" s="135"/>
      <c r="E2" s="135"/>
      <c r="F2" s="135"/>
      <c r="G2" s="135"/>
    </row>
    <row r="3" spans="1:7" ht="23.25" x14ac:dyDescent="0.25">
      <c r="A3" s="50" t="s">
        <v>29</v>
      </c>
      <c r="B3" s="135"/>
      <c r="C3" s="135"/>
      <c r="D3" s="135"/>
      <c r="E3" s="135"/>
      <c r="F3" s="135"/>
      <c r="G3" s="135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270" t="s">
        <v>169</v>
      </c>
      <c r="D7" s="271"/>
      <c r="E7" s="271"/>
      <c r="F7" s="271"/>
      <c r="G7" s="272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50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+CEILING(55*4,10)</f>
        <v>220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74</v>
      </c>
      <c r="D23" s="62">
        <f>+C13</f>
        <v>0</v>
      </c>
      <c r="E23" s="65">
        <f>+C9-D23</f>
        <v>50</v>
      </c>
      <c r="F23" s="65">
        <f>+E23*C23</f>
        <v>3700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73</v>
      </c>
      <c r="D24" s="221">
        <f>+C13</f>
        <v>0</v>
      </c>
      <c r="E24" s="65">
        <f>+C9-D24</f>
        <v>50</v>
      </c>
      <c r="F24" s="65">
        <f>+E24*C24</f>
        <v>3650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73</v>
      </c>
      <c r="D25" s="222">
        <f>+C13</f>
        <v>0</v>
      </c>
      <c r="E25" s="65">
        <f>+C9-D25</f>
        <v>50</v>
      </c>
      <c r="F25" s="65">
        <f>+E25*C25</f>
        <v>3650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220</v>
      </c>
      <c r="D26" s="34"/>
      <c r="E26" s="14"/>
      <c r="F26" s="14">
        <f>SUM(F23:F25)</f>
        <v>11000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p0Ok5CagV9gh1V2vaIymSwYg9fT/8k9bZn1GxmcGWsEQ+MVFnUle47oifXEC8vKWqU7ccfBflLOmeSXFa3VU/Q==" saltValue="CGMJDLSqWUBmRfdEAaXC1g==" spinCount="100000" sheet="1" objects="1" scenarios="1"/>
  <mergeCells count="7">
    <mergeCell ref="B30:F32"/>
    <mergeCell ref="A1:G1"/>
    <mergeCell ref="A5:G5"/>
    <mergeCell ref="A16:G16"/>
    <mergeCell ref="A17:G17"/>
    <mergeCell ref="A18:G19"/>
    <mergeCell ref="C7:G7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107"/>
  <sheetViews>
    <sheetView tabSelected="1" zoomScale="80" zoomScaleNormal="80" workbookViewId="0">
      <selection activeCell="O5" sqref="O5"/>
    </sheetView>
  </sheetViews>
  <sheetFormatPr defaultRowHeight="15" x14ac:dyDescent="0.25"/>
  <cols>
    <col min="1" max="1" width="4.42578125" customWidth="1"/>
    <col min="2" max="2" width="8.85546875" style="79" customWidth="1"/>
    <col min="3" max="3" width="72.28515625" customWidth="1"/>
    <col min="4" max="4" width="51.85546875" style="56" hidden="1" customWidth="1"/>
    <col min="5" max="5" width="15.85546875" style="56" hidden="1" customWidth="1"/>
    <col min="6" max="6" width="11.5703125" style="2" hidden="1" customWidth="1"/>
    <col min="7" max="7" width="16.28515625" style="20" customWidth="1"/>
    <col min="8" max="8" width="15.5703125" style="202" customWidth="1"/>
    <col min="9" max="9" width="16.85546875" style="20" customWidth="1"/>
    <col min="10" max="10" width="15.7109375" style="130" customWidth="1"/>
    <col min="11" max="11" width="23.5703125" style="20" customWidth="1"/>
    <col min="12" max="12" width="12.7109375" style="130" customWidth="1"/>
    <col min="13" max="13" width="11.5703125" style="20" customWidth="1"/>
    <col min="14" max="14" width="12.7109375" style="130" customWidth="1"/>
    <col min="15" max="15" width="11.5703125" style="20" customWidth="1"/>
    <col min="16" max="16" width="22.85546875" style="20" customWidth="1"/>
    <col min="17" max="17" width="16.42578125" style="20" hidden="1" customWidth="1"/>
    <col min="18" max="18" width="17.85546875" style="20" hidden="1" customWidth="1"/>
    <col min="19" max="20" width="11.85546875" customWidth="1"/>
  </cols>
  <sheetData>
    <row r="1" spans="1:20" s="40" customFormat="1" ht="21" x14ac:dyDescent="0.35">
      <c r="A1" s="57" t="s">
        <v>214</v>
      </c>
      <c r="B1" s="76"/>
      <c r="C1" s="59"/>
      <c r="D1" s="60"/>
      <c r="E1" s="60"/>
      <c r="F1" s="61"/>
      <c r="H1" s="195"/>
      <c r="I1" s="61"/>
      <c r="J1" s="125"/>
      <c r="K1" s="61"/>
      <c r="L1" s="125"/>
      <c r="M1" s="61"/>
      <c r="N1" s="125"/>
      <c r="O1" s="61"/>
      <c r="T1" s="230"/>
    </row>
    <row r="2" spans="1:20" s="8" customFormat="1" x14ac:dyDescent="0.25">
      <c r="A2" s="264" t="s">
        <v>23</v>
      </c>
      <c r="B2" s="264"/>
      <c r="C2" s="264"/>
      <c r="D2" s="264"/>
      <c r="E2" s="264"/>
      <c r="F2" s="264"/>
      <c r="G2" s="265"/>
      <c r="H2" s="196"/>
      <c r="I2" s="47"/>
      <c r="J2" s="131"/>
      <c r="K2" s="47"/>
      <c r="L2" s="131"/>
      <c r="M2" s="47"/>
      <c r="N2" s="131"/>
      <c r="O2" s="47"/>
      <c r="P2" s="48"/>
      <c r="Q2" s="48"/>
      <c r="R2" s="48"/>
      <c r="T2" s="230"/>
    </row>
    <row r="3" spans="1:20" s="4" customFormat="1" ht="75" x14ac:dyDescent="0.25">
      <c r="A3" s="32" t="s">
        <v>43</v>
      </c>
      <c r="B3" s="77" t="s">
        <v>32</v>
      </c>
      <c r="C3" s="1" t="s">
        <v>31</v>
      </c>
      <c r="D3" s="158" t="s">
        <v>199</v>
      </c>
      <c r="E3" s="54" t="s">
        <v>215</v>
      </c>
      <c r="F3" s="3" t="s">
        <v>50</v>
      </c>
      <c r="G3" s="17" t="s">
        <v>49</v>
      </c>
      <c r="H3" s="126" t="s">
        <v>90</v>
      </c>
      <c r="I3" s="17" t="s">
        <v>48</v>
      </c>
      <c r="J3" s="126" t="s">
        <v>216</v>
      </c>
      <c r="K3" s="45" t="s">
        <v>54</v>
      </c>
      <c r="L3" s="126" t="s">
        <v>197</v>
      </c>
      <c r="M3" s="17" t="s">
        <v>217</v>
      </c>
      <c r="N3" s="126" t="s">
        <v>198</v>
      </c>
      <c r="O3" s="17" t="s">
        <v>218</v>
      </c>
      <c r="P3" s="45" t="s">
        <v>55</v>
      </c>
      <c r="Q3" s="80" t="s">
        <v>219</v>
      </c>
      <c r="R3" s="80" t="s">
        <v>220</v>
      </c>
      <c r="S3" s="45" t="s">
        <v>211</v>
      </c>
      <c r="T3" s="45" t="s">
        <v>212</v>
      </c>
    </row>
    <row r="4" spans="1:20" s="31" customFormat="1" x14ac:dyDescent="0.25">
      <c r="A4" s="49"/>
      <c r="B4" s="78"/>
      <c r="C4" s="23"/>
      <c r="D4" s="55"/>
      <c r="E4" s="55"/>
      <c r="F4" s="33">
        <v>1</v>
      </c>
      <c r="G4" s="33">
        <v>2</v>
      </c>
      <c r="H4" s="33">
        <v>3</v>
      </c>
      <c r="I4" s="33">
        <v>4</v>
      </c>
      <c r="J4" s="127">
        <v>5</v>
      </c>
      <c r="K4" s="46" t="s">
        <v>24</v>
      </c>
      <c r="L4" s="127">
        <v>7</v>
      </c>
      <c r="M4" s="33">
        <v>8</v>
      </c>
      <c r="N4" s="127">
        <v>9</v>
      </c>
      <c r="O4" s="33">
        <v>10</v>
      </c>
      <c r="P4" s="46" t="s">
        <v>40</v>
      </c>
      <c r="Q4" s="81" t="s">
        <v>41</v>
      </c>
      <c r="R4" s="81" t="s">
        <v>63</v>
      </c>
      <c r="S4" s="228" t="s">
        <v>213</v>
      </c>
      <c r="T4" s="228"/>
    </row>
    <row r="5" spans="1:20" s="10" customFormat="1" ht="22.5" x14ac:dyDescent="0.25">
      <c r="A5" s="98">
        <v>1</v>
      </c>
      <c r="B5" s="99" t="s">
        <v>52</v>
      </c>
      <c r="C5" s="100" t="str">
        <f>+'Pero čína'!C7</f>
        <v>Pero kuličkové "čína"</v>
      </c>
      <c r="D5" s="215">
        <f>+'Pero čína'!C12</f>
        <v>0</v>
      </c>
      <c r="E5" s="214">
        <f>+'Pero čína'!C11</f>
        <v>0</v>
      </c>
      <c r="F5" s="101" t="str">
        <f>+'Pero čína'!C8</f>
        <v>ks</v>
      </c>
      <c r="G5" s="102">
        <f>+'Pero čína'!C9</f>
        <v>11</v>
      </c>
      <c r="H5" s="197">
        <f>+'Pero čína'!C10</f>
        <v>100</v>
      </c>
      <c r="I5" s="103">
        <f>+'Pero čína'!C13</f>
        <v>0</v>
      </c>
      <c r="J5" s="178">
        <f>+'Pero čína'!C23</f>
        <v>34</v>
      </c>
      <c r="K5" s="104">
        <f>+I5*J5</f>
        <v>0</v>
      </c>
      <c r="L5" s="178">
        <f>+'Pero čína'!C24</f>
        <v>33</v>
      </c>
      <c r="M5" s="103">
        <f>+'Pero čína'!D24</f>
        <v>0</v>
      </c>
      <c r="N5" s="178">
        <f>+'Pero čína'!C25</f>
        <v>33</v>
      </c>
      <c r="O5" s="103">
        <f>+'Pero čína'!D25</f>
        <v>0</v>
      </c>
      <c r="P5" s="104">
        <f>+M5*L5+O5*N5</f>
        <v>0</v>
      </c>
      <c r="Q5" s="105">
        <f>+G5*H5</f>
        <v>1100</v>
      </c>
      <c r="R5" s="105">
        <f t="shared" ref="R5:R49" si="0">+Q5-(K5+P5)</f>
        <v>1100</v>
      </c>
      <c r="S5" s="104">
        <f>+K5+P5</f>
        <v>0</v>
      </c>
      <c r="T5" s="229"/>
    </row>
    <row r="6" spans="1:20" s="10" customFormat="1" ht="30" x14ac:dyDescent="0.25">
      <c r="A6" s="98">
        <v>2</v>
      </c>
      <c r="B6" s="99" t="s">
        <v>52</v>
      </c>
      <c r="C6" s="100" t="str">
        <f>+'Pero jedn. 0,7'!C7</f>
        <v>Pero kuličkové jednorázové, plastové tělo, uzavírací kryt, hrot 0,7 mm, různé barvy náplně</v>
      </c>
      <c r="D6" s="215">
        <f>+'Pero jedn. 0,7'!C12</f>
        <v>0</v>
      </c>
      <c r="E6" s="214">
        <f>+'Pero jedn. 0,7'!C11</f>
        <v>0</v>
      </c>
      <c r="F6" s="101" t="str">
        <f>+'Pero jedn. 0,7'!C8</f>
        <v>ks</v>
      </c>
      <c r="G6" s="102">
        <f>+'Pero jedn. 0,7'!C9</f>
        <v>1.1000000000000001</v>
      </c>
      <c r="H6" s="197">
        <f>+'Pero jedn. 0,7'!C10</f>
        <v>2900</v>
      </c>
      <c r="I6" s="103">
        <f>+'Pero jedn. 0,7'!C13</f>
        <v>0</v>
      </c>
      <c r="J6" s="178">
        <f>+'Pero jedn. 0,7'!C23</f>
        <v>967</v>
      </c>
      <c r="K6" s="104">
        <f t="shared" ref="K6:K103" si="1">+I6*J6</f>
        <v>0</v>
      </c>
      <c r="L6" s="178">
        <f>+'Pero jedn. 0,7'!C24</f>
        <v>967</v>
      </c>
      <c r="M6" s="103">
        <f>+'Pero jedn. 0,7'!D24</f>
        <v>0</v>
      </c>
      <c r="N6" s="178">
        <f>+'Pero jedn. 0,7'!C25</f>
        <v>966</v>
      </c>
      <c r="O6" s="103">
        <f>+'Pero jedn. 0,7'!D25</f>
        <v>0</v>
      </c>
      <c r="P6" s="104">
        <f t="shared" ref="P6:P103" si="2">+M6*L6+O6*N6</f>
        <v>0</v>
      </c>
      <c r="Q6" s="105">
        <f t="shared" ref="Q6:Q103" si="3">+G6*H6</f>
        <v>3190.0000000000005</v>
      </c>
      <c r="R6" s="105">
        <f t="shared" si="0"/>
        <v>3190.0000000000005</v>
      </c>
      <c r="S6" s="104">
        <f t="shared" ref="S6:S69" si="4">+K6+P6</f>
        <v>0</v>
      </c>
      <c r="T6" s="229"/>
    </row>
    <row r="7" spans="1:20" s="10" customFormat="1" ht="30" x14ac:dyDescent="0.25">
      <c r="A7" s="98">
        <v>3</v>
      </c>
      <c r="B7" s="99" t="s">
        <v>52</v>
      </c>
      <c r="C7" s="100" t="str">
        <f>+'Pero jedn. do 0,5'!C7</f>
        <v>Pero kuličkové jednorázové, stiskací mechanismus, šíře stopy do 0,5 mm, barva náplně minimálně modrá</v>
      </c>
      <c r="D7" s="215">
        <f>+'Pero jedn. do 0,5'!C12</f>
        <v>0</v>
      </c>
      <c r="E7" s="214">
        <f>+'Pero jedn. do 0,5'!C11</f>
        <v>0</v>
      </c>
      <c r="F7" s="101" t="str">
        <f>+'Pero jedn. do 0,5'!C8</f>
        <v>ks</v>
      </c>
      <c r="G7" s="102">
        <f>+'Pero jedn. do 0,5'!C9</f>
        <v>7</v>
      </c>
      <c r="H7" s="198">
        <f>+'Pero jedn. do 0,5'!C10</f>
        <v>200</v>
      </c>
      <c r="I7" s="103">
        <f>+'Pero jedn. do 0,5'!C13</f>
        <v>0</v>
      </c>
      <c r="J7" s="178">
        <f>+'Pero jedn. do 0,5'!C23</f>
        <v>67</v>
      </c>
      <c r="K7" s="104">
        <f t="shared" si="1"/>
        <v>0</v>
      </c>
      <c r="L7" s="178">
        <f>+'Pero jedn. do 0,5'!C24</f>
        <v>67</v>
      </c>
      <c r="M7" s="103">
        <f>+'Pero jedn. do 0,5'!D24</f>
        <v>0</v>
      </c>
      <c r="N7" s="178">
        <f>+'Pero jedn. do 0,5'!C25</f>
        <v>66</v>
      </c>
      <c r="O7" s="103">
        <f>+'Pero jedn. do 0,5'!D25</f>
        <v>0</v>
      </c>
      <c r="P7" s="104">
        <f t="shared" si="2"/>
        <v>0</v>
      </c>
      <c r="Q7" s="105">
        <f t="shared" si="3"/>
        <v>1400</v>
      </c>
      <c r="R7" s="105">
        <f t="shared" si="0"/>
        <v>1400</v>
      </c>
      <c r="S7" s="104">
        <f t="shared" si="4"/>
        <v>0</v>
      </c>
      <c r="T7" s="229"/>
    </row>
    <row r="8" spans="1:20" s="10" customFormat="1" ht="30" x14ac:dyDescent="0.25">
      <c r="A8" s="98">
        <v>4</v>
      </c>
      <c r="B8" s="99" t="s">
        <v>52</v>
      </c>
      <c r="C8" s="123" t="str">
        <f>+'Pero vym. 0,5 celoplast'!C7</f>
        <v>Pero kuličkové vyměnitelná náplň, stopa do 0,5 mm, celoplastové tělo, stiskací mechanismus, modrá náplň</v>
      </c>
      <c r="D8" s="215">
        <f>+'Pero vym. 0,5 celoplast'!C12</f>
        <v>0</v>
      </c>
      <c r="E8" s="214">
        <f>+'Pero vym. 0,5 celoplast'!C11</f>
        <v>0</v>
      </c>
      <c r="F8" s="101" t="str">
        <f>+'Pero vym. 0,5 celoplast'!C8</f>
        <v>ks</v>
      </c>
      <c r="G8" s="102">
        <f>+'Pero vym. 0,5 celoplast'!C9</f>
        <v>2.8</v>
      </c>
      <c r="H8" s="198">
        <f>+'Pero vym. 0,5 celoplast'!C10</f>
        <v>3424</v>
      </c>
      <c r="I8" s="103">
        <f>+'Pero vym. 0,5 celoplast'!C13</f>
        <v>0</v>
      </c>
      <c r="J8" s="178">
        <f>+'Pero vym. 0,5 celoplast'!C23</f>
        <v>1142</v>
      </c>
      <c r="K8" s="104">
        <f t="shared" si="1"/>
        <v>0</v>
      </c>
      <c r="L8" s="178">
        <f>+'Pero vym. 0,5 celoplast'!C24</f>
        <v>1141</v>
      </c>
      <c r="M8" s="103">
        <f>+'Pero vym. 0,5 celoplast'!D24</f>
        <v>0</v>
      </c>
      <c r="N8" s="178">
        <f>+'Pero vym. 0,5 celoplast'!C25</f>
        <v>1141</v>
      </c>
      <c r="O8" s="103">
        <f>+'Pero vym. 0,5 celoplast'!D25</f>
        <v>0</v>
      </c>
      <c r="P8" s="104">
        <f t="shared" si="2"/>
        <v>0</v>
      </c>
      <c r="Q8" s="105">
        <f t="shared" si="3"/>
        <v>9587.1999999999989</v>
      </c>
      <c r="R8" s="105">
        <f t="shared" si="0"/>
        <v>9587.1999999999989</v>
      </c>
      <c r="S8" s="104">
        <f t="shared" si="4"/>
        <v>0</v>
      </c>
      <c r="T8" s="229" t="s">
        <v>221</v>
      </c>
    </row>
    <row r="9" spans="1:20" s="10" customFormat="1" ht="30" x14ac:dyDescent="0.25">
      <c r="A9" s="98">
        <v>5</v>
      </c>
      <c r="B9" s="99" t="s">
        <v>52</v>
      </c>
      <c r="C9" s="10" t="str">
        <f>+'Pero vym. 0,5 plast'!C7:G7</f>
        <v>Pero kuličkové vyměnitelná náplň, stopa max 0,5 mm, plastové tělo, pogumovaný úchop, stiskací mechanismus, modrá náplň</v>
      </c>
      <c r="D9" s="215">
        <f>+'Pero vym. 0,5 plast'!C12</f>
        <v>0</v>
      </c>
      <c r="E9" s="214">
        <f>+'Pero vym. 0,5 plast'!C11</f>
        <v>0</v>
      </c>
      <c r="F9" s="101" t="str">
        <f>+'Pero vym. 0,5 plast'!C8</f>
        <v>ks</v>
      </c>
      <c r="G9" s="102">
        <f>+'Pero vym. 0,5 plast'!C9</f>
        <v>4.5</v>
      </c>
      <c r="H9" s="199">
        <f>+'Pero vym. 0,5 plast'!C10</f>
        <v>4120</v>
      </c>
      <c r="I9" s="103">
        <f>+'Pero vym. 0,5 plast'!C13</f>
        <v>0</v>
      </c>
      <c r="J9" s="178">
        <f>+'Pero vym. 0,5 plast'!C23</f>
        <v>1374</v>
      </c>
      <c r="K9" s="104">
        <f t="shared" si="1"/>
        <v>0</v>
      </c>
      <c r="L9" s="178">
        <f>+'Pero vym. 0,5 plast'!C24</f>
        <v>1373</v>
      </c>
      <c r="M9" s="103">
        <f>+'Pero vym. 0,5 plast'!D24</f>
        <v>0</v>
      </c>
      <c r="N9" s="178">
        <f>+'Pero vym. 0,5 plast'!C25</f>
        <v>1373</v>
      </c>
      <c r="O9" s="103">
        <f>+'Pero vym. 0,5 plast'!D25</f>
        <v>0</v>
      </c>
      <c r="P9" s="104">
        <f t="shared" ref="P9" si="5">+M9*L9+O9*N9</f>
        <v>0</v>
      </c>
      <c r="Q9" s="105">
        <f t="shared" ref="Q9" si="6">+G9*H9</f>
        <v>18540</v>
      </c>
      <c r="R9" s="105">
        <f t="shared" si="0"/>
        <v>18540</v>
      </c>
      <c r="S9" s="104">
        <f t="shared" si="4"/>
        <v>0</v>
      </c>
      <c r="T9" s="229" t="s">
        <v>221</v>
      </c>
    </row>
    <row r="10" spans="1:20" s="10" customFormat="1" ht="45" x14ac:dyDescent="0.25">
      <c r="A10" s="98">
        <v>6</v>
      </c>
      <c r="B10" s="99" t="s">
        <v>52</v>
      </c>
      <c r="C10" s="100" t="str">
        <f>+'Pero vym. mikro plast gum'!C7</f>
        <v>Pero kuličkové vyměnitelná náplň, velmi jemně píšící jehlový hrot (mikrohrot), stopa max 0,5 mm, plastové tělo, pogumovaný úchop, stiskací mechanismus, vhodné pro časté psaní, modrá náplň</v>
      </c>
      <c r="D10" s="215">
        <f>+'Pero vym. mikro plast gum'!C12</f>
        <v>0</v>
      </c>
      <c r="E10" s="214">
        <f>+'Pero vym. mikro plast gum'!C11</f>
        <v>0</v>
      </c>
      <c r="F10" s="101" t="str">
        <f>+'Pero vym. mikro plast gum'!C8</f>
        <v>ks</v>
      </c>
      <c r="G10" s="102">
        <f>+'Pero vym. mikro plast gum'!C9</f>
        <v>9</v>
      </c>
      <c r="H10" s="197">
        <f>+'Pero vym. mikro plast gum'!C10</f>
        <v>4120</v>
      </c>
      <c r="I10" s="103">
        <f>+'Pero vym. mikro plast gum'!C13</f>
        <v>0</v>
      </c>
      <c r="J10" s="178">
        <f>+'Pero vym. mikro plast gum'!C23</f>
        <v>1374</v>
      </c>
      <c r="K10" s="104">
        <f t="shared" si="1"/>
        <v>0</v>
      </c>
      <c r="L10" s="178">
        <f>+'Pero vym. mikro plast gum'!C24</f>
        <v>1373</v>
      </c>
      <c r="M10" s="103">
        <f>+'Pero vym. mikro plast gum'!D24</f>
        <v>0</v>
      </c>
      <c r="N10" s="178">
        <f>+'Pero vym. mikro plast gum'!C25</f>
        <v>1373</v>
      </c>
      <c r="O10" s="103">
        <f>+'Pero vym. mikro plast gum'!D25</f>
        <v>0</v>
      </c>
      <c r="P10" s="104">
        <f t="shared" si="2"/>
        <v>0</v>
      </c>
      <c r="Q10" s="105">
        <f t="shared" si="3"/>
        <v>37080</v>
      </c>
      <c r="R10" s="105">
        <f t="shared" si="0"/>
        <v>37080</v>
      </c>
      <c r="S10" s="104">
        <f t="shared" si="4"/>
        <v>0</v>
      </c>
      <c r="T10" s="229" t="s">
        <v>221</v>
      </c>
    </row>
    <row r="11" spans="1:20" s="10" customFormat="1" ht="30" x14ac:dyDescent="0.25">
      <c r="A11" s="98">
        <v>7</v>
      </c>
      <c r="B11" s="99" t="s">
        <v>52</v>
      </c>
      <c r="C11" s="100" t="str">
        <f>+'Pero vym. 0,7 kov'!C7</f>
        <v>Pero kuličkové vyměnitelná náplň,mikrohrot do 0,7 mm, tělo kombinace kov a  plast, stiskací mechanismus</v>
      </c>
      <c r="D11" s="215">
        <f>+'Pero vym. 0,7 kov'!C12</f>
        <v>0</v>
      </c>
      <c r="E11" s="214">
        <f>+'Pero vym. 0,7 kov'!C11</f>
        <v>0</v>
      </c>
      <c r="F11" s="101" t="str">
        <f>+'Pero vym. 0,7 kov'!C8</f>
        <v>ks</v>
      </c>
      <c r="G11" s="102">
        <f>+'Pero vym. 0,7 kov'!C9</f>
        <v>19</v>
      </c>
      <c r="H11" s="197">
        <f>+'Pero vym. 0,7 kov'!C10</f>
        <v>40</v>
      </c>
      <c r="I11" s="103">
        <f>+'Pero vym. 0,7 kov'!C13</f>
        <v>0</v>
      </c>
      <c r="J11" s="178">
        <f>+'Pero vym. 0,7 kov'!C23</f>
        <v>14</v>
      </c>
      <c r="K11" s="104">
        <f t="shared" si="1"/>
        <v>0</v>
      </c>
      <c r="L11" s="178">
        <f>+'Pero vym. 0,7 kov'!C24</f>
        <v>13</v>
      </c>
      <c r="M11" s="103">
        <f>+'Pero vym. 0,7 kov'!D24</f>
        <v>0</v>
      </c>
      <c r="N11" s="178">
        <f>+'Pero vym. 0,7 kov'!C25</f>
        <v>13</v>
      </c>
      <c r="O11" s="103">
        <f>+'Pero vym. 0,7 kov'!D25</f>
        <v>0</v>
      </c>
      <c r="P11" s="104">
        <f t="shared" si="2"/>
        <v>0</v>
      </c>
      <c r="Q11" s="105">
        <f t="shared" si="3"/>
        <v>760</v>
      </c>
      <c r="R11" s="105">
        <f t="shared" si="0"/>
        <v>760</v>
      </c>
      <c r="S11" s="104">
        <f t="shared" si="4"/>
        <v>0</v>
      </c>
      <c r="T11" s="229"/>
    </row>
    <row r="12" spans="1:20" s="10" customFormat="1" ht="30" x14ac:dyDescent="0.25">
      <c r="A12" s="98">
        <v>8</v>
      </c>
      <c r="B12" s="99" t="s">
        <v>52</v>
      </c>
      <c r="C12" s="100" t="str">
        <f>+'Pero vym. 0,6-0,8 plast'!C7</f>
        <v>Pero kuličkové vyměnitelná náplň, stopa 0,6 - 0,8 mm,  plastové tělo, pogumovaný úchop, stiskací mechanismus</v>
      </c>
      <c r="D12" s="215">
        <f>+'Pero vym. 0,6-0,8 plast'!C12</f>
        <v>0</v>
      </c>
      <c r="E12" s="214">
        <f>+'Pero vym. 0,6-0,8 plast'!C11</f>
        <v>0</v>
      </c>
      <c r="F12" s="106" t="str">
        <f>+'Pero vym. 0,6-0,8 plast'!C8</f>
        <v>ks</v>
      </c>
      <c r="G12" s="102">
        <f>+'Pero vym. 0,6-0,8 plast'!C9</f>
        <v>7</v>
      </c>
      <c r="H12" s="197">
        <f>+'Pero vym. 0,6-0,8 plast'!C10</f>
        <v>1300</v>
      </c>
      <c r="I12" s="103">
        <f>+'Pero vym. 0,6-0,8 plast'!C13</f>
        <v>0</v>
      </c>
      <c r="J12" s="178">
        <f>+'Pero vym. 0,6-0,8 plast'!C23</f>
        <v>434</v>
      </c>
      <c r="K12" s="104">
        <f t="shared" si="1"/>
        <v>0</v>
      </c>
      <c r="L12" s="178">
        <f>+'Pero vym. 0,6-0,8 plast'!C24</f>
        <v>433</v>
      </c>
      <c r="M12" s="103">
        <f>+'Pero vym. 0,6-0,8 plast'!D24</f>
        <v>0</v>
      </c>
      <c r="N12" s="178">
        <f>+'Pero vym. 0,6-0,8 plast'!C25</f>
        <v>433</v>
      </c>
      <c r="O12" s="103">
        <f>+'Pero vym. 0,6-0,8 plast'!D25</f>
        <v>0</v>
      </c>
      <c r="P12" s="104">
        <f t="shared" si="2"/>
        <v>0</v>
      </c>
      <c r="Q12" s="105">
        <f t="shared" si="3"/>
        <v>9100</v>
      </c>
      <c r="R12" s="105">
        <f t="shared" si="0"/>
        <v>9100</v>
      </c>
      <c r="S12" s="104">
        <f t="shared" si="4"/>
        <v>0</v>
      </c>
      <c r="T12" s="229"/>
    </row>
    <row r="13" spans="1:20" s="10" customFormat="1" ht="45" x14ac:dyDescent="0.25">
      <c r="A13" s="98">
        <v>9</v>
      </c>
      <c r="B13" s="99" t="s">
        <v>52</v>
      </c>
      <c r="C13" s="100" t="str">
        <f>+'Pero vym. 0,2-0,4'!C7</f>
        <v>Pero kuličkové vyměnitelná náplň,stopa 0,2 - 0,3 mm, hrot 0,7 mm,  plastové tělo, gumový ergonomický úchop, stiskací mechanismus, minimálně modrá, červená náplň</v>
      </c>
      <c r="D13" s="215">
        <f>+'Pero vym. 0,2-0,4'!C12</f>
        <v>0</v>
      </c>
      <c r="E13" s="214">
        <f>+'Pero vym. 0,2-0,4'!C11</f>
        <v>0</v>
      </c>
      <c r="F13" s="101" t="str">
        <f>+'Pero vym. 0,2-0,4'!C8</f>
        <v>ks</v>
      </c>
      <c r="G13" s="102">
        <f>+'Pero vym. 0,2-0,4'!C9</f>
        <v>40</v>
      </c>
      <c r="H13" s="197">
        <f>+'Pero vym. 0,2-0,4'!C10</f>
        <v>5300</v>
      </c>
      <c r="I13" s="103">
        <f>+'Pero vym. 0,2-0,4'!C13</f>
        <v>0</v>
      </c>
      <c r="J13" s="178">
        <f>+'Pero vym. 0,2-0,4'!C23</f>
        <v>1767</v>
      </c>
      <c r="K13" s="104">
        <f t="shared" si="1"/>
        <v>0</v>
      </c>
      <c r="L13" s="178">
        <f>+'Pero vym. 0,2-0,4'!C24</f>
        <v>1767</v>
      </c>
      <c r="M13" s="103">
        <f>+'Pero vym. 0,2-0,4'!D24</f>
        <v>0</v>
      </c>
      <c r="N13" s="178">
        <f>+'Pero vym. 0,2-0,4'!C25</f>
        <v>1766</v>
      </c>
      <c r="O13" s="103">
        <f>+'Pero vym. 0,2-0,4'!D25</f>
        <v>0</v>
      </c>
      <c r="P13" s="104">
        <f t="shared" si="2"/>
        <v>0</v>
      </c>
      <c r="Q13" s="105">
        <f t="shared" si="3"/>
        <v>212000</v>
      </c>
      <c r="R13" s="105">
        <f t="shared" si="0"/>
        <v>212000</v>
      </c>
      <c r="S13" s="104">
        <f t="shared" si="4"/>
        <v>0</v>
      </c>
      <c r="T13" s="229" t="s">
        <v>221</v>
      </c>
    </row>
    <row r="14" spans="1:20" s="10" customFormat="1" ht="30" x14ac:dyDescent="0.25">
      <c r="A14" s="98">
        <v>10</v>
      </c>
      <c r="B14" s="107" t="s">
        <v>64</v>
      </c>
      <c r="C14" s="100" t="str">
        <f>+'Pero gel jedn. 0,35'!C7</f>
        <v>Pero gelové jednorázové, stiskací, plastové tělo, gumový úchop, kovový hrot, šíře stopy max 0,35 mm, barva náplně minimálně modrá, červená</v>
      </c>
      <c r="D14" s="215">
        <f>+'Pero gel jedn. 0,35'!C12</f>
        <v>0</v>
      </c>
      <c r="E14" s="214">
        <f>+'Pero gel jedn. 0,35'!C11</f>
        <v>0</v>
      </c>
      <c r="F14" s="101" t="str">
        <f>+'Pero gel jedn. 0,35'!C8</f>
        <v>ks</v>
      </c>
      <c r="G14" s="102">
        <f>+'Pero gel jedn. 0,35'!C9</f>
        <v>14</v>
      </c>
      <c r="H14" s="197">
        <f>+'Pero gel jedn. 0,35'!C10</f>
        <v>300</v>
      </c>
      <c r="I14" s="103">
        <f>+'Pero gel jedn. 0,35'!C13</f>
        <v>0</v>
      </c>
      <c r="J14" s="178">
        <f>+'Pero gel jedn. 0,35'!C23</f>
        <v>100</v>
      </c>
      <c r="K14" s="104">
        <f t="shared" si="1"/>
        <v>0</v>
      </c>
      <c r="L14" s="178">
        <f>+'Pero gel jedn. 0,35'!C24</f>
        <v>100</v>
      </c>
      <c r="M14" s="103">
        <f>+'Pero gel jedn. 0,35'!D24</f>
        <v>0</v>
      </c>
      <c r="N14" s="178">
        <f>+'Pero gel jedn. 0,35'!C25</f>
        <v>100</v>
      </c>
      <c r="O14" s="103">
        <f>+'Pero gel jedn. 0,35'!D25</f>
        <v>0</v>
      </c>
      <c r="P14" s="104">
        <f t="shared" si="2"/>
        <v>0</v>
      </c>
      <c r="Q14" s="105">
        <f t="shared" si="3"/>
        <v>4200</v>
      </c>
      <c r="R14" s="105">
        <f t="shared" si="0"/>
        <v>4200</v>
      </c>
      <c r="S14" s="104">
        <f t="shared" si="4"/>
        <v>0</v>
      </c>
      <c r="T14" s="229" t="s">
        <v>221</v>
      </c>
    </row>
    <row r="15" spans="1:20" s="10" customFormat="1" ht="30" x14ac:dyDescent="0.25">
      <c r="A15" s="98">
        <v>11</v>
      </c>
      <c r="B15" s="107" t="s">
        <v>64</v>
      </c>
      <c r="C15" s="100" t="str">
        <f>+'Pero gel jedn. 0,5'!C7</f>
        <v>Pero gelové jednorázové,s víčkem nebo stiskací, plastové tělo, gumový úchop, hrot 0,5, barva náplně minimálně modrá, červená</v>
      </c>
      <c r="D15" s="215">
        <f>+'Pero gel jedn. 0,5'!C12</f>
        <v>0</v>
      </c>
      <c r="E15" s="214">
        <f>+'Pero gel jedn. 0,5'!C11</f>
        <v>0</v>
      </c>
      <c r="F15" s="101" t="str">
        <f>+'Pero gel jedn. 0,5'!C8</f>
        <v>ks</v>
      </c>
      <c r="G15" s="102">
        <f>+'Pero gel jedn. 0,5'!C9</f>
        <v>15</v>
      </c>
      <c r="H15" s="198">
        <f>+'Pero gel jedn. 0,5'!C10</f>
        <v>772</v>
      </c>
      <c r="I15" s="103">
        <f>+'Pero gel jedn. 0,5'!C13</f>
        <v>0</v>
      </c>
      <c r="J15" s="178">
        <f>+'Pero gel jedn. 0,5'!C23</f>
        <v>258</v>
      </c>
      <c r="K15" s="104">
        <f t="shared" si="1"/>
        <v>0</v>
      </c>
      <c r="L15" s="178">
        <f>+'Pero gel jedn. 0,5'!C24</f>
        <v>257</v>
      </c>
      <c r="M15" s="103">
        <f>+'Pero gel jedn. 0,5'!D24</f>
        <v>0</v>
      </c>
      <c r="N15" s="178">
        <f>+'Pero gel jedn. 0,5'!C25</f>
        <v>257</v>
      </c>
      <c r="O15" s="103">
        <f>+'Pero gel jedn. 0,5'!D25</f>
        <v>0</v>
      </c>
      <c r="P15" s="104">
        <f t="shared" si="2"/>
        <v>0</v>
      </c>
      <c r="Q15" s="105">
        <f t="shared" si="3"/>
        <v>11580</v>
      </c>
      <c r="R15" s="105">
        <f t="shared" si="0"/>
        <v>11580</v>
      </c>
      <c r="S15" s="104">
        <f t="shared" si="4"/>
        <v>0</v>
      </c>
      <c r="T15" s="229"/>
    </row>
    <row r="16" spans="1:20" s="10" customFormat="1" ht="45" x14ac:dyDescent="0.25">
      <c r="A16" s="98">
        <v>12</v>
      </c>
      <c r="B16" s="107" t="s">
        <v>64</v>
      </c>
      <c r="C16" s="100" t="str">
        <f>+'Pero gel vym. jehl. 0,28'!C7</f>
        <v>Pero gelové vyměnitelná rychleschnoucí náplň, stiskací, plastové tělo, gumový úchop, jehlový hrot 0,5 mm, šíře stopy  0,28 mm  (+ 0,02/-0,03 mm), barva náplně minimálně modrá, červená</v>
      </c>
      <c r="D16" s="215">
        <f>+'Pero gel vym. jehl. 0,28'!C12</f>
        <v>0</v>
      </c>
      <c r="E16" s="214">
        <f>+'Pero gel vym. jehl. 0,28'!C11</f>
        <v>0</v>
      </c>
      <c r="F16" s="101" t="str">
        <f>+'Pero gel vym. jehl. 0,28'!C8</f>
        <v>ks</v>
      </c>
      <c r="G16" s="102">
        <f>+'Pero gel vym. jehl. 0,28'!C9</f>
        <v>50</v>
      </c>
      <c r="H16" s="197">
        <f>+'Pero gel vym. jehl. 0,28'!C10</f>
        <v>384</v>
      </c>
      <c r="I16" s="103">
        <f>+'Pero gel vym. jehl. 0,28'!C13</f>
        <v>0</v>
      </c>
      <c r="J16" s="178">
        <f>+'Pero gel vym. jehl. 0,28'!C23</f>
        <v>128</v>
      </c>
      <c r="K16" s="104">
        <f t="shared" si="1"/>
        <v>0</v>
      </c>
      <c r="L16" s="178">
        <f>+'Pero gel vym. jehl. 0,28'!C24</f>
        <v>128</v>
      </c>
      <c r="M16" s="103">
        <f>+'Pero gel vym. jehl. 0,28'!D24</f>
        <v>0</v>
      </c>
      <c r="N16" s="178">
        <f>+'Pero gel vym. jehl. 0,28'!C25</f>
        <v>128</v>
      </c>
      <c r="O16" s="103">
        <f>+'Pero gel vym. jehl. 0,28'!D25</f>
        <v>0</v>
      </c>
      <c r="P16" s="104">
        <f t="shared" si="2"/>
        <v>0</v>
      </c>
      <c r="Q16" s="105">
        <f t="shared" si="3"/>
        <v>19200</v>
      </c>
      <c r="R16" s="105">
        <f t="shared" si="0"/>
        <v>19200</v>
      </c>
      <c r="S16" s="104">
        <f t="shared" si="4"/>
        <v>0</v>
      </c>
      <c r="T16" s="229"/>
    </row>
    <row r="17" spans="1:20" s="10" customFormat="1" ht="45" x14ac:dyDescent="0.25">
      <c r="A17" s="98">
        <v>13</v>
      </c>
      <c r="B17" s="107" t="s">
        <v>64</v>
      </c>
      <c r="C17" s="100" t="str">
        <f>+'Pero gel vym. 0,32'!C7</f>
        <v>Pero gelové, vyměnitelná rychleschnoucí náplň, stiskací, plastové tělo, gumový úchop, hrot 0,5 mm, šíře stopy 0,32 mm (+/- 0,01 mm), barva náplně minimálně modrá, červená</v>
      </c>
      <c r="D17" s="214">
        <f>+'Pero gel vym. 0,32'!C12</f>
        <v>0</v>
      </c>
      <c r="E17" s="214">
        <f>+'Pero gel vym. 0,32'!C11</f>
        <v>0</v>
      </c>
      <c r="F17" s="101" t="str">
        <f>+'Pero gel vym. 0,32'!C8</f>
        <v>ks</v>
      </c>
      <c r="G17" s="102">
        <f>+'Pero gel vym. 0,32'!C9</f>
        <v>41</v>
      </c>
      <c r="H17" s="197">
        <f>+'Pero gel vym. 0,32'!C10</f>
        <v>1720</v>
      </c>
      <c r="I17" s="103">
        <f>+'Pero gel vym. 0,32'!C13</f>
        <v>0</v>
      </c>
      <c r="J17" s="178">
        <f>+'Pero gel vym. 0,32'!C23</f>
        <v>574</v>
      </c>
      <c r="K17" s="104">
        <f t="shared" si="1"/>
        <v>0</v>
      </c>
      <c r="L17" s="178">
        <f>+'Pero gel vym. 0,32'!C24</f>
        <v>573</v>
      </c>
      <c r="M17" s="103">
        <f>+'Pero gel vym. 0,32'!D24</f>
        <v>0</v>
      </c>
      <c r="N17" s="178">
        <f>+'Pero gel vym. 0,32'!C25</f>
        <v>573</v>
      </c>
      <c r="O17" s="103">
        <f>+'Pero gel vym. 0,32'!D25</f>
        <v>0</v>
      </c>
      <c r="P17" s="104">
        <f t="shared" si="2"/>
        <v>0</v>
      </c>
      <c r="Q17" s="105">
        <f t="shared" si="3"/>
        <v>70520</v>
      </c>
      <c r="R17" s="105">
        <f t="shared" si="0"/>
        <v>70520</v>
      </c>
      <c r="S17" s="104">
        <f t="shared" si="4"/>
        <v>0</v>
      </c>
      <c r="T17" s="229" t="s">
        <v>221</v>
      </c>
    </row>
    <row r="18" spans="1:20" s="10" customFormat="1" ht="30" x14ac:dyDescent="0.25">
      <c r="A18" s="98">
        <v>14</v>
      </c>
      <c r="B18" s="107" t="s">
        <v>64</v>
      </c>
      <c r="C18" s="100" t="str">
        <f>+'Pero gel vym. 0,35'!C7</f>
        <v>Pero gelové, vyměnitelná rychleschnoucí náplň, stiskací, plastové tělo, gumový úchop, hrot 0,7 mm, šíře stopy max 0,35 mm (+/- 0,05 mm)</v>
      </c>
      <c r="D18" s="214">
        <f>+'Pero gel vym. 0,35'!C12</f>
        <v>0</v>
      </c>
      <c r="E18" s="214">
        <f>+'Pero gel vym. 0,35'!C11</f>
        <v>0</v>
      </c>
      <c r="F18" s="101" t="str">
        <f>+'Pero gel vym. 0,35'!C8</f>
        <v>ks</v>
      </c>
      <c r="G18" s="102">
        <f>+'Pero gel vym. 0,35'!C9</f>
        <v>32</v>
      </c>
      <c r="H18" s="197">
        <f>+'Pero gel vym. 0,35'!C10</f>
        <v>210</v>
      </c>
      <c r="I18" s="103">
        <f>+'Pero gel vym. 0,35'!C13</f>
        <v>0</v>
      </c>
      <c r="J18" s="178">
        <f>+'Pero gel vym. 0,35'!C23</f>
        <v>70</v>
      </c>
      <c r="K18" s="104">
        <f t="shared" si="1"/>
        <v>0</v>
      </c>
      <c r="L18" s="178">
        <f>+'Pero gel vym. 0,35'!C24</f>
        <v>70</v>
      </c>
      <c r="M18" s="103">
        <f>+'Pero gel vym. 0,35'!D24</f>
        <v>0</v>
      </c>
      <c r="N18" s="178">
        <f>+'Pero gel vym. 0,35'!C25</f>
        <v>70</v>
      </c>
      <c r="O18" s="103">
        <f>+'Pero gel vym. 0,35'!D25</f>
        <v>0</v>
      </c>
      <c r="P18" s="104">
        <f t="shared" si="2"/>
        <v>0</v>
      </c>
      <c r="Q18" s="105">
        <f t="shared" si="3"/>
        <v>6720</v>
      </c>
      <c r="R18" s="105">
        <f t="shared" si="0"/>
        <v>6720</v>
      </c>
      <c r="S18" s="104">
        <f t="shared" si="4"/>
        <v>0</v>
      </c>
      <c r="T18" s="229" t="s">
        <v>221</v>
      </c>
    </row>
    <row r="19" spans="1:20" s="10" customFormat="1" ht="30" x14ac:dyDescent="0.25">
      <c r="A19" s="98">
        <v>15</v>
      </c>
      <c r="B19" s="108" t="s">
        <v>65</v>
      </c>
      <c r="C19" s="100" t="str">
        <f>+'liner 0,1'!C7</f>
        <v>Liner s dokumentním inkoustem, šíře stopy do 0,1 mm, vhodný pro technické kreslení</v>
      </c>
      <c r="D19" s="214">
        <f>+'liner 0,1'!C12</f>
        <v>0</v>
      </c>
      <c r="E19" s="214">
        <f>+'liner 0,1'!C11</f>
        <v>0</v>
      </c>
      <c r="F19" s="101" t="str">
        <f>+'liner 0,1'!C8</f>
        <v>ks</v>
      </c>
      <c r="G19" s="102">
        <f>+'liner 0,1'!C9</f>
        <v>30</v>
      </c>
      <c r="H19" s="197">
        <f>+'liner 0,1'!C10</f>
        <v>24</v>
      </c>
      <c r="I19" s="103">
        <f>+'liner 0,1'!C13</f>
        <v>0</v>
      </c>
      <c r="J19" s="178">
        <f>+'liner 0,1'!C23</f>
        <v>8</v>
      </c>
      <c r="K19" s="104">
        <f t="shared" si="1"/>
        <v>0</v>
      </c>
      <c r="L19" s="178">
        <f>+'liner 0,1'!C24</f>
        <v>8</v>
      </c>
      <c r="M19" s="103">
        <f>+'liner 0,1'!D24</f>
        <v>0</v>
      </c>
      <c r="N19" s="178">
        <f>+'liner 0,1'!C25</f>
        <v>8</v>
      </c>
      <c r="O19" s="103">
        <f>+'liner 0,1'!D25</f>
        <v>0</v>
      </c>
      <c r="P19" s="104">
        <f t="shared" si="2"/>
        <v>0</v>
      </c>
      <c r="Q19" s="105">
        <f t="shared" si="3"/>
        <v>720</v>
      </c>
      <c r="R19" s="105">
        <f t="shared" si="0"/>
        <v>720</v>
      </c>
      <c r="S19" s="104">
        <f t="shared" si="4"/>
        <v>0</v>
      </c>
      <c r="T19" s="229"/>
    </row>
    <row r="20" spans="1:20" s="10" customFormat="1" x14ac:dyDescent="0.25">
      <c r="A20" s="98">
        <v>16</v>
      </c>
      <c r="B20" s="108" t="s">
        <v>65</v>
      </c>
      <c r="C20" s="100" t="str">
        <f>+'liner 0,2-0,3 plast'!C7</f>
        <v>Liner, šíře stopy 0,2 - 0,3 mm, hrot v plastové objímce</v>
      </c>
      <c r="D20" s="214">
        <f>+'liner 0,2-0,3 plast'!C12</f>
        <v>0</v>
      </c>
      <c r="E20" s="214">
        <f>+'liner 0,2-0,3 plast'!C11</f>
        <v>0</v>
      </c>
      <c r="F20" s="101" t="str">
        <f>+'liner 0,2-0,3 plast'!C8</f>
        <v>ks</v>
      </c>
      <c r="G20" s="102">
        <f>+'liner 0,2-0,3 plast'!C9</f>
        <v>8.1</v>
      </c>
      <c r="H20" s="197">
        <f>+'liner 0,2-0,3 plast'!C10</f>
        <v>1200</v>
      </c>
      <c r="I20" s="103">
        <f>+'liner 0,2-0,3 plast'!C13</f>
        <v>0</v>
      </c>
      <c r="J20" s="178">
        <f>+'liner 0,2-0,3 plast'!C23</f>
        <v>400</v>
      </c>
      <c r="K20" s="104">
        <f t="shared" si="1"/>
        <v>0</v>
      </c>
      <c r="L20" s="178">
        <f>+'liner 0,2-0,3 plast'!C24</f>
        <v>400</v>
      </c>
      <c r="M20" s="103">
        <f>+'liner 0,2-0,3 plast'!D24</f>
        <v>0</v>
      </c>
      <c r="N20" s="178">
        <f>+'liner 0,2-0,3 plast'!C25</f>
        <v>400</v>
      </c>
      <c r="O20" s="103">
        <f>+'liner 0,2-0,3 plast'!D25</f>
        <v>0</v>
      </c>
      <c r="P20" s="104">
        <f t="shared" si="2"/>
        <v>0</v>
      </c>
      <c r="Q20" s="105">
        <f t="shared" si="3"/>
        <v>9720</v>
      </c>
      <c r="R20" s="105">
        <f t="shared" si="0"/>
        <v>9720</v>
      </c>
      <c r="S20" s="104">
        <f t="shared" si="4"/>
        <v>0</v>
      </c>
      <c r="T20" s="229" t="s">
        <v>221</v>
      </c>
    </row>
    <row r="21" spans="1:20" s="10" customFormat="1" x14ac:dyDescent="0.25">
      <c r="A21" s="98">
        <v>17</v>
      </c>
      <c r="B21" s="108" t="s">
        <v>65</v>
      </c>
      <c r="C21" s="100" t="str">
        <f>+'liner 0,4 plast'!C7</f>
        <v>Liner, šíře stopy 0,4 mm, plastové tělo, plastový hrot</v>
      </c>
      <c r="D21" s="214">
        <f>+'liner 0,4 plast'!C12</f>
        <v>0</v>
      </c>
      <c r="E21" s="214">
        <f>+'liner 0,4 plast'!C11</f>
        <v>0</v>
      </c>
      <c r="F21" s="101" t="str">
        <f>+'liner 0,4 plast'!C8</f>
        <v>ks</v>
      </c>
      <c r="G21" s="102">
        <f>+'liner 0,4 plast'!C9</f>
        <v>3.5</v>
      </c>
      <c r="H21" s="197">
        <f>+'liner 0,4 plast'!C10</f>
        <v>6520</v>
      </c>
      <c r="I21" s="103">
        <f>+'liner 0,4 plast'!C13</f>
        <v>0</v>
      </c>
      <c r="J21" s="178">
        <f>+'liner 0,4 plast'!C23</f>
        <v>2174</v>
      </c>
      <c r="K21" s="104">
        <f t="shared" si="1"/>
        <v>0</v>
      </c>
      <c r="L21" s="178">
        <f>+'liner 0,4 plast'!C24</f>
        <v>2173</v>
      </c>
      <c r="M21" s="103">
        <f>+'liner 0,4 plast'!D24</f>
        <v>0</v>
      </c>
      <c r="N21" s="178">
        <f>+'liner 0,4 plast'!C25</f>
        <v>2173</v>
      </c>
      <c r="O21" s="103">
        <f>+'liner 0,4 plast'!D25</f>
        <v>0</v>
      </c>
      <c r="P21" s="104">
        <f t="shared" si="2"/>
        <v>0</v>
      </c>
      <c r="Q21" s="105">
        <f t="shared" si="3"/>
        <v>22820</v>
      </c>
      <c r="R21" s="105">
        <f t="shared" si="0"/>
        <v>22820</v>
      </c>
      <c r="S21" s="104">
        <f t="shared" si="4"/>
        <v>0</v>
      </c>
      <c r="T21" s="229" t="s">
        <v>221</v>
      </c>
    </row>
    <row r="22" spans="1:20" s="10" customFormat="1" ht="45" x14ac:dyDescent="0.25">
      <c r="A22" s="98">
        <v>18</v>
      </c>
      <c r="B22" s="108" t="s">
        <v>65</v>
      </c>
      <c r="C22" s="100" t="str">
        <f>+'liner 0,5-0,7'!C7</f>
        <v>Liner s nevysychavým inkoustem, který vydrží několik dnů bez chránítka, šíře stopy 0,5 mm - 0,7 mm, plastový hrot,barva minimálně černá, červená, zelená, modrá</v>
      </c>
      <c r="D22" s="214">
        <f>+'liner 0,5-0,7'!C12</f>
        <v>0</v>
      </c>
      <c r="E22" s="214">
        <f>+'liner 0,5-0,7'!C11</f>
        <v>0</v>
      </c>
      <c r="F22" s="101" t="str">
        <f>+'liner 0,5-0,7'!C8</f>
        <v>ks</v>
      </c>
      <c r="G22" s="102">
        <f>+'liner 0,5-0,7'!C9</f>
        <v>5</v>
      </c>
      <c r="H22" s="197">
        <f>+'liner 0,5-0,7'!C10</f>
        <v>3444</v>
      </c>
      <c r="I22" s="103">
        <f>+'liner 0,5-0,7'!C13</f>
        <v>0</v>
      </c>
      <c r="J22" s="178">
        <f>+'liner 0,5-0,7'!C23</f>
        <v>1148</v>
      </c>
      <c r="K22" s="104">
        <f t="shared" si="1"/>
        <v>0</v>
      </c>
      <c r="L22" s="178">
        <f>+'liner 0,5-0,7'!C24</f>
        <v>1148</v>
      </c>
      <c r="M22" s="103">
        <f>+'liner 0,5-0,7'!D24</f>
        <v>0</v>
      </c>
      <c r="N22" s="178">
        <f>+'liner 0,5-0,7'!C25</f>
        <v>1148</v>
      </c>
      <c r="O22" s="103">
        <f>+'liner 0,5-0,7'!D25</f>
        <v>0</v>
      </c>
      <c r="P22" s="104">
        <f t="shared" si="2"/>
        <v>0</v>
      </c>
      <c r="Q22" s="105">
        <f t="shared" si="3"/>
        <v>17220</v>
      </c>
      <c r="R22" s="105">
        <f t="shared" si="0"/>
        <v>17220</v>
      </c>
      <c r="S22" s="104">
        <f t="shared" si="4"/>
        <v>0</v>
      </c>
      <c r="T22" s="229" t="s">
        <v>221</v>
      </c>
    </row>
    <row r="23" spans="1:20" s="10" customFormat="1" ht="45" x14ac:dyDescent="0.25">
      <c r="A23" s="98">
        <v>19</v>
      </c>
      <c r="B23" s="108" t="s">
        <v>65</v>
      </c>
      <c r="C23" s="100" t="str">
        <f>+'liner 0,7 bal 6 ks'!C7</f>
        <v>Liner,s nevysychavým inkoustem, který vydrží několik dnů bez chránítka,  šíře stopy 0,4 mm, plastové tělo, hrot v kovovém pouzdru, min. 6 ks v balení, různé barvy</v>
      </c>
      <c r="D23" s="214">
        <f>+'liner 0,7 bal 6 ks'!C12</f>
        <v>0</v>
      </c>
      <c r="E23" s="214">
        <f>+'liner 0,7 bal 6 ks'!C11</f>
        <v>0</v>
      </c>
      <c r="F23" s="101" t="str">
        <f>+'liner 0,7 bal 6 ks'!C8</f>
        <v>balení</v>
      </c>
      <c r="G23" s="102">
        <f>+'liner 0,7 bal 6 ks'!C9</f>
        <v>41</v>
      </c>
      <c r="H23" s="197">
        <f>+'liner 0,7 bal 6 ks'!C10</f>
        <v>20</v>
      </c>
      <c r="I23" s="103">
        <f>+'liner 0,7 bal 6 ks'!C13</f>
        <v>0</v>
      </c>
      <c r="J23" s="178">
        <f>+'liner 0,7 bal 6 ks'!C23</f>
        <v>7</v>
      </c>
      <c r="K23" s="104">
        <f t="shared" si="1"/>
        <v>0</v>
      </c>
      <c r="L23" s="178">
        <f>+'liner 0,7 bal 6 ks'!C24</f>
        <v>7</v>
      </c>
      <c r="M23" s="103">
        <f>+'liner 0,7 bal 6 ks'!D24</f>
        <v>0</v>
      </c>
      <c r="N23" s="178">
        <f>+'liner 0,7 bal 6 ks'!C25</f>
        <v>6</v>
      </c>
      <c r="O23" s="103">
        <f>+'liner 0,7 bal 6 ks'!D25</f>
        <v>0</v>
      </c>
      <c r="P23" s="104">
        <f t="shared" si="2"/>
        <v>0</v>
      </c>
      <c r="Q23" s="105">
        <f t="shared" si="3"/>
        <v>820</v>
      </c>
      <c r="R23" s="105">
        <f t="shared" si="0"/>
        <v>820</v>
      </c>
      <c r="S23" s="104">
        <f t="shared" si="4"/>
        <v>0</v>
      </c>
      <c r="T23" s="229"/>
    </row>
    <row r="24" spans="1:20" s="10" customFormat="1" ht="22.5" x14ac:dyDescent="0.25">
      <c r="A24" s="98">
        <v>20</v>
      </c>
      <c r="B24" s="122" t="s">
        <v>83</v>
      </c>
      <c r="C24" s="100" t="str">
        <f>+'zvýrazňovač nad 3,5 mm zkosený'!C7</f>
        <v>Zvýrazňovač zkosený, šíře stopy šíře stopy zkosení nad 3,5 mm, různé barvy</v>
      </c>
      <c r="D24" s="214">
        <f>+'zvýrazňovač nad 3,5 mm zkosený'!C12</f>
        <v>0</v>
      </c>
      <c r="E24" s="214">
        <f>+'zvýrazňovač nad 3,5 mm zkosený'!C11</f>
        <v>0</v>
      </c>
      <c r="F24" s="101" t="str">
        <f>+'zvýrazňovač nad 3,5 mm zkosený'!C8</f>
        <v>ks</v>
      </c>
      <c r="G24" s="102">
        <f>+'zvýrazňovač nad 3,5 mm zkosený'!C9</f>
        <v>5.2</v>
      </c>
      <c r="H24" s="197">
        <f>+'zvýrazňovač nad 3,5 mm zkosený'!C10</f>
        <v>5690</v>
      </c>
      <c r="I24" s="103">
        <f>+'zvýrazňovač nad 3,5 mm zkosený'!C13</f>
        <v>0</v>
      </c>
      <c r="J24" s="178">
        <f>+'zvýrazňovač nad 3,5 mm zkosený'!C23</f>
        <v>1897</v>
      </c>
      <c r="K24" s="104">
        <f t="shared" si="1"/>
        <v>0</v>
      </c>
      <c r="L24" s="178">
        <f>+'zvýrazňovač nad 3,5 mm zkosený'!C24</f>
        <v>1897</v>
      </c>
      <c r="M24" s="103">
        <f>+'zvýrazňovač nad 3,5 mm zkosený'!D24</f>
        <v>0</v>
      </c>
      <c r="N24" s="178">
        <f>+'zvýrazňovač nad 3,5 mm zkosený'!C25</f>
        <v>1896</v>
      </c>
      <c r="O24" s="103">
        <f>+'zvýrazňovač nad 3,5 mm zkosený'!D25</f>
        <v>0</v>
      </c>
      <c r="P24" s="104">
        <f t="shared" si="2"/>
        <v>0</v>
      </c>
      <c r="Q24" s="105">
        <f t="shared" si="3"/>
        <v>29588</v>
      </c>
      <c r="R24" s="105">
        <f t="shared" si="0"/>
        <v>29588</v>
      </c>
      <c r="S24" s="104">
        <f t="shared" si="4"/>
        <v>0</v>
      </c>
      <c r="T24" s="229" t="s">
        <v>221</v>
      </c>
    </row>
    <row r="25" spans="1:20" s="10" customFormat="1" ht="22.5" x14ac:dyDescent="0.25">
      <c r="A25" s="98">
        <v>21</v>
      </c>
      <c r="B25" s="122" t="s">
        <v>83</v>
      </c>
      <c r="C25" s="100" t="str">
        <f>+'zvýr. nad 3,5 mm zkos bal4ks'!C7</f>
        <v>Zvýrazňovač zkosený, šíře stopy zkosení  nad 3,5 mm - balení 4 ks</v>
      </c>
      <c r="D25" s="214">
        <f>+'zvýr. nad 3,5 mm zkos bal4ks'!C12</f>
        <v>0</v>
      </c>
      <c r="E25" s="214">
        <f>+'zvýr. nad 3,5 mm zkos bal4ks'!C11</f>
        <v>0</v>
      </c>
      <c r="F25" s="101" t="str">
        <f>+'zvýr. nad 3,5 mm zkos bal4ks'!C8</f>
        <v>balení</v>
      </c>
      <c r="G25" s="102">
        <f>+'zvýr. nad 3,5 mm zkos bal4ks'!C9</f>
        <v>22.4</v>
      </c>
      <c r="H25" s="197">
        <f>+'zvýr. nad 3,5 mm zkos bal4ks'!C10</f>
        <v>590</v>
      </c>
      <c r="I25" s="103">
        <f>+'zvýr. nad 3,5 mm zkos bal4ks'!C13</f>
        <v>0</v>
      </c>
      <c r="J25" s="178">
        <f>+'zvýr. nad 3,5 mm zkos bal4ks'!C23</f>
        <v>197</v>
      </c>
      <c r="K25" s="104">
        <f t="shared" si="1"/>
        <v>0</v>
      </c>
      <c r="L25" s="178">
        <f>+'zvýr. nad 3,5 mm zkos bal4ks'!C24</f>
        <v>197</v>
      </c>
      <c r="M25" s="103">
        <f>+'zvýr. nad 3,5 mm zkos bal4ks'!D24</f>
        <v>0</v>
      </c>
      <c r="N25" s="178">
        <f>+'zvýr. nad 3,5 mm zkos bal4ks'!C25</f>
        <v>196</v>
      </c>
      <c r="O25" s="103">
        <f>+'zvýr. nad 3,5 mm zkos bal4ks'!D25</f>
        <v>0</v>
      </c>
      <c r="P25" s="104">
        <f t="shared" si="2"/>
        <v>0</v>
      </c>
      <c r="Q25" s="105">
        <f t="shared" si="3"/>
        <v>13216</v>
      </c>
      <c r="R25" s="105">
        <f t="shared" si="0"/>
        <v>13216</v>
      </c>
      <c r="S25" s="104">
        <f t="shared" si="4"/>
        <v>0</v>
      </c>
      <c r="T25" s="229"/>
    </row>
    <row r="26" spans="1:20" s="10" customFormat="1" ht="22.5" x14ac:dyDescent="0.25">
      <c r="A26" s="98">
        <v>22</v>
      </c>
      <c r="B26" s="122" t="s">
        <v>83</v>
      </c>
      <c r="C26" s="100" t="str">
        <f>+'zvýr. do 3,5 mm '!C7</f>
        <v>Zvýrazňovač, šíře stopy do 3,5 mm, klínový nebo válcový hrot,  různé barvy</v>
      </c>
      <c r="D26" s="214">
        <f>+'zvýr. do 3,5 mm '!C12</f>
        <v>0</v>
      </c>
      <c r="E26" s="214">
        <f>+'zvýr. do 3,5 mm '!C11</f>
        <v>0</v>
      </c>
      <c r="F26" s="101" t="str">
        <f>+'zvýr. do 3,5 mm '!C8</f>
        <v>ks</v>
      </c>
      <c r="G26" s="102">
        <f>+'zvýr. do 3,5 mm '!C9</f>
        <v>4.4000000000000004</v>
      </c>
      <c r="H26" s="197">
        <f>+'zvýr. do 3,5 mm '!C10</f>
        <v>1400</v>
      </c>
      <c r="I26" s="103">
        <f>+'zvýr. do 3,5 mm '!C13</f>
        <v>0</v>
      </c>
      <c r="J26" s="178">
        <f>+'zvýr. do 3,5 mm '!C23</f>
        <v>467</v>
      </c>
      <c r="K26" s="104">
        <f t="shared" si="1"/>
        <v>0</v>
      </c>
      <c r="L26" s="178">
        <f>+'zvýr. do 3,5 mm '!C24</f>
        <v>467</v>
      </c>
      <c r="M26" s="103">
        <f>+'zvýr. do 3,5 mm '!D24</f>
        <v>0</v>
      </c>
      <c r="N26" s="178">
        <f>+'zvýr. do 3,5 mm '!C25</f>
        <v>466</v>
      </c>
      <c r="O26" s="103">
        <f>+'zvýr. do 3,5 mm '!D25</f>
        <v>0</v>
      </c>
      <c r="P26" s="104">
        <f t="shared" si="2"/>
        <v>0</v>
      </c>
      <c r="Q26" s="105">
        <f t="shared" si="3"/>
        <v>6160.0000000000009</v>
      </c>
      <c r="R26" s="105">
        <f t="shared" si="0"/>
        <v>6160.0000000000009</v>
      </c>
      <c r="S26" s="104">
        <f t="shared" si="4"/>
        <v>0</v>
      </c>
      <c r="T26" s="229" t="s">
        <v>221</v>
      </c>
    </row>
    <row r="27" spans="1:20" s="10" customFormat="1" ht="22.5" x14ac:dyDescent="0.25">
      <c r="A27" s="98">
        <v>23</v>
      </c>
      <c r="B27" s="122" t="s">
        <v>83</v>
      </c>
      <c r="C27" s="100" t="str">
        <f>+'zvýr. do 3 mm bal4ks'!C7</f>
        <v>Zvýrazňovač, šíře stopy do 3,5 mm, klínový nebo válcový hrot - balení 4 ks</v>
      </c>
      <c r="D27" s="214">
        <f>+'zvýr. do 3 mm bal4ks'!C12</f>
        <v>0</v>
      </c>
      <c r="E27" s="214">
        <f>+'zvýr. do 3 mm bal4ks'!C11</f>
        <v>0</v>
      </c>
      <c r="F27" s="101" t="str">
        <f>+'zvýr. do 3 mm bal4ks'!C8</f>
        <v>balení</v>
      </c>
      <c r="G27" s="30">
        <f>+'zvýr. do 3 mm bal4ks'!C9</f>
        <v>19</v>
      </c>
      <c r="H27" s="197">
        <f>+'zvýr. do 3 mm bal4ks'!C10</f>
        <v>150</v>
      </c>
      <c r="I27" s="103">
        <f>+'zvýr. do 3 mm bal4ks'!C13</f>
        <v>0</v>
      </c>
      <c r="J27" s="178">
        <f>+'zvýr. do 3 mm bal4ks'!C23</f>
        <v>50</v>
      </c>
      <c r="K27" s="104">
        <f t="shared" si="1"/>
        <v>0</v>
      </c>
      <c r="L27" s="178">
        <f>+'zvýr. do 3 mm bal4ks'!C24</f>
        <v>50</v>
      </c>
      <c r="M27" s="103">
        <f>+'zvýr. do 3 mm bal4ks'!D24</f>
        <v>0</v>
      </c>
      <c r="N27" s="178">
        <f>+'zvýr. do 3 mm bal4ks'!C25</f>
        <v>50</v>
      </c>
      <c r="O27" s="103">
        <f>+'zvýr. do 3 mm bal4ks'!D25</f>
        <v>0</v>
      </c>
      <c r="P27" s="104">
        <f t="shared" si="2"/>
        <v>0</v>
      </c>
      <c r="Q27" s="105">
        <f t="shared" si="3"/>
        <v>2850</v>
      </c>
      <c r="R27" s="105">
        <f t="shared" si="0"/>
        <v>2850</v>
      </c>
      <c r="S27" s="104">
        <f t="shared" si="4"/>
        <v>0</v>
      </c>
      <c r="T27" s="229"/>
    </row>
    <row r="28" spans="1:20" s="10" customFormat="1" ht="45" x14ac:dyDescent="0.25">
      <c r="A28" s="98">
        <v>24</v>
      </c>
      <c r="B28" s="162" t="s">
        <v>125</v>
      </c>
      <c r="C28" s="180" t="str">
        <f>+'popis. lak. tlak 1,5-5'!C7</f>
        <v>Popisovač lakový (určený pro psaní na sklo, plast, pružné nebo gumové materiály, kov), klínový hrot, šíře stopy se tlakem mění, šíře se může pohybovat  do  5 mm  (různé barvy)</v>
      </c>
      <c r="D28" s="214">
        <f>+'popis. lak. tlak 1,5-5'!C12</f>
        <v>0</v>
      </c>
      <c r="E28" s="214">
        <f>+'popis. lak. tlak 1,5-5'!C11</f>
        <v>0</v>
      </c>
      <c r="F28" s="101" t="str">
        <f>+'popis. lak. tlak 1,5-5'!C8</f>
        <v>ks</v>
      </c>
      <c r="G28" s="30">
        <f>+'popis. lak. tlak 1,5-5'!C9</f>
        <v>55</v>
      </c>
      <c r="H28" s="197">
        <f>+'popis. lak. tlak 1,5-5'!C10</f>
        <v>100</v>
      </c>
      <c r="I28" s="103">
        <f>+'popis. lak. tlak 1,5-5'!C13</f>
        <v>0</v>
      </c>
      <c r="J28" s="178">
        <f>+'popis. lak. tlak 1,5-5'!C23</f>
        <v>34</v>
      </c>
      <c r="K28" s="104">
        <f t="shared" si="1"/>
        <v>0</v>
      </c>
      <c r="L28" s="178">
        <f>+'popis. lak. tlak 1,5-5'!C24</f>
        <v>33</v>
      </c>
      <c r="M28" s="103">
        <f>+'popis. lak. tlak 1,5-5'!D24</f>
        <v>0</v>
      </c>
      <c r="N28" s="178">
        <f>+'popis. lak. tlak 1,5-5'!C25</f>
        <v>33</v>
      </c>
      <c r="O28" s="103">
        <f>+'popis. lak. tlak 1,5-5'!D25</f>
        <v>0</v>
      </c>
      <c r="P28" s="104">
        <f t="shared" si="2"/>
        <v>0</v>
      </c>
      <c r="Q28" s="105">
        <f t="shared" si="3"/>
        <v>5500</v>
      </c>
      <c r="R28" s="105">
        <f t="shared" si="0"/>
        <v>5500</v>
      </c>
      <c r="S28" s="104">
        <f t="shared" si="4"/>
        <v>0</v>
      </c>
      <c r="T28" s="229"/>
    </row>
    <row r="29" spans="1:20" s="10" customFormat="1" ht="45" x14ac:dyDescent="0.25">
      <c r="A29" s="98">
        <v>25</v>
      </c>
      <c r="B29" s="162" t="s">
        <v>125</v>
      </c>
      <c r="C29" s="100" t="str">
        <f>+'popis. lak. 0,7-1,2'!C7</f>
        <v>Popisovač lakový (určený  pro označováni diapozitivů, rentgenových snímků, gumy, kabelů, kovů, CD a DVD, keramiky, skla, fólií, plastů a pod), šíře stopy se tlakem nemění. Výrobek může mít šíři stopy v rozmezí 0,7 - 1,2 mm)</v>
      </c>
      <c r="D29" s="214">
        <f>+'popis. lak. 0,7-1,2'!C12</f>
        <v>0</v>
      </c>
      <c r="E29" s="214">
        <f>+'popis. lak. 0,7-1,2'!C11</f>
        <v>0</v>
      </c>
      <c r="F29" s="101" t="str">
        <f>+'popis. lak. 0,7-1,2'!C8</f>
        <v>ks</v>
      </c>
      <c r="G29" s="30">
        <f>+'popis. lak. 0,7-1,2'!C9</f>
        <v>50</v>
      </c>
      <c r="H29" s="197">
        <f>+'popis. lak. 0,7-1,2'!C10</f>
        <v>220</v>
      </c>
      <c r="I29" s="103">
        <f>+'popis. lak. 0,7-1,2'!C13</f>
        <v>0</v>
      </c>
      <c r="J29" s="178">
        <f>+'popis. lak. 0,7-1,2'!C23</f>
        <v>74</v>
      </c>
      <c r="K29" s="104">
        <f t="shared" si="1"/>
        <v>0</v>
      </c>
      <c r="L29" s="178">
        <f>+'popis. lak. 0,7-1,2'!C24</f>
        <v>73</v>
      </c>
      <c r="M29" s="103">
        <f>+'popis. lak. 0,7-1,2'!D24</f>
        <v>0</v>
      </c>
      <c r="N29" s="178">
        <f>+'popis. lak. 0,7-1,2'!C25</f>
        <v>73</v>
      </c>
      <c r="O29" s="103">
        <f>+'popis. lak. 0,7-1,2'!D25</f>
        <v>0</v>
      </c>
      <c r="P29" s="104">
        <f t="shared" si="2"/>
        <v>0</v>
      </c>
      <c r="Q29" s="105">
        <f t="shared" si="3"/>
        <v>11000</v>
      </c>
      <c r="R29" s="105">
        <f t="shared" si="0"/>
        <v>11000</v>
      </c>
      <c r="S29" s="104">
        <f t="shared" si="4"/>
        <v>0</v>
      </c>
      <c r="T29" s="229"/>
    </row>
    <row r="30" spans="1:20" s="10" customFormat="1" ht="45" x14ac:dyDescent="0.25">
      <c r="A30" s="98">
        <v>26</v>
      </c>
      <c r="B30" s="162" t="s">
        <v>125</v>
      </c>
      <c r="C30" s="100" t="str">
        <f>+'popis. bílé tabule'!C7</f>
        <v>Popisovač na bílé tabule stíratelný, určen pro psaní na bílé smaltované tabule, PVC, sklo, porcelán, inkoust je za sucha stíratelný, světlostálý kulatý hrot, šíře stopy do 3 mm, různé barvy, minimálně červená, černá, modrá, zelená</v>
      </c>
      <c r="D30" s="214">
        <f>+'popis. bílé tabule'!C12</f>
        <v>0</v>
      </c>
      <c r="E30" s="214">
        <f>+'popis. bílé tabule'!C11</f>
        <v>0</v>
      </c>
      <c r="F30" s="101" t="str">
        <f>+'popis. bílé tabule'!C8</f>
        <v>ks</v>
      </c>
      <c r="G30" s="30">
        <f>+'popis. bílé tabule'!C9</f>
        <v>13</v>
      </c>
      <c r="H30" s="197">
        <f>+'popis. bílé tabule'!C10</f>
        <v>5320</v>
      </c>
      <c r="I30" s="103">
        <f>+'popis. bílé tabule'!C13</f>
        <v>0</v>
      </c>
      <c r="J30" s="178">
        <f>+'popis. bílé tabule'!C23</f>
        <v>1774</v>
      </c>
      <c r="K30" s="104">
        <f t="shared" si="1"/>
        <v>0</v>
      </c>
      <c r="L30" s="178">
        <f>+'popis. bílé tabule'!C24</f>
        <v>1773</v>
      </c>
      <c r="M30" s="103">
        <f>+'popis. bílé tabule'!D24</f>
        <v>0</v>
      </c>
      <c r="N30" s="178">
        <f>+'popis. bílé tabule'!C25</f>
        <v>1773</v>
      </c>
      <c r="O30" s="103">
        <f>+'popis. bílé tabule'!D25</f>
        <v>0</v>
      </c>
      <c r="P30" s="104">
        <f t="shared" si="2"/>
        <v>0</v>
      </c>
      <c r="Q30" s="105">
        <f t="shared" si="3"/>
        <v>69160</v>
      </c>
      <c r="R30" s="105">
        <f t="shared" si="0"/>
        <v>69160</v>
      </c>
      <c r="S30" s="104">
        <f t="shared" si="4"/>
        <v>0</v>
      </c>
      <c r="T30" s="229" t="s">
        <v>221</v>
      </c>
    </row>
    <row r="31" spans="1:20" s="10" customFormat="1" ht="45" x14ac:dyDescent="0.25">
      <c r="A31" s="98">
        <v>27</v>
      </c>
      <c r="B31" s="162" t="s">
        <v>125</v>
      </c>
      <c r="C31" s="100" t="str">
        <f>+'popis. bílé tabule bal'!C7</f>
        <v>Popisovač na bílé tabule stíratelný, určen pro psaní na bílé smaltované tabule, PVC, sklo, porcelán. Inkoust je za sucha stíratelný, světlostálý, kulatý hrot, šíře stopy do 3 mm,  balení 4 ks různé barvy</v>
      </c>
      <c r="D31" s="214">
        <f>+'popis. bílé tabule bal'!C12</f>
        <v>0</v>
      </c>
      <c r="E31" s="214">
        <f>+'popis. bílé tabule bal'!C11</f>
        <v>0</v>
      </c>
      <c r="F31" s="101" t="str">
        <f>+'popis. bílé tabule bal'!C8</f>
        <v>balení</v>
      </c>
      <c r="G31" s="30">
        <f>+'popis. bílé tabule bal'!C9</f>
        <v>51</v>
      </c>
      <c r="H31" s="197">
        <f>+'popis. bílé tabule bal'!C10</f>
        <v>230</v>
      </c>
      <c r="I31" s="103">
        <f>+'popis. bílé tabule bal'!C13</f>
        <v>0</v>
      </c>
      <c r="J31" s="178">
        <f>+'popis. bílé tabule bal'!C23</f>
        <v>77</v>
      </c>
      <c r="K31" s="104">
        <f t="shared" si="1"/>
        <v>0</v>
      </c>
      <c r="L31" s="178">
        <f>+'popis. bílé tabule bal'!C24</f>
        <v>77</v>
      </c>
      <c r="M31" s="103">
        <f>+'popis. bílé tabule bal'!D24</f>
        <v>0</v>
      </c>
      <c r="N31" s="178">
        <f>+'popis. bílé tabule bal'!C25</f>
        <v>76</v>
      </c>
      <c r="O31" s="103">
        <f>+'popis. bílé tabule bal'!D25</f>
        <v>0</v>
      </c>
      <c r="P31" s="104">
        <f t="shared" si="2"/>
        <v>0</v>
      </c>
      <c r="Q31" s="105">
        <f t="shared" si="3"/>
        <v>11730</v>
      </c>
      <c r="R31" s="105">
        <f t="shared" si="0"/>
        <v>11730</v>
      </c>
      <c r="S31" s="104">
        <f t="shared" si="4"/>
        <v>0</v>
      </c>
      <c r="T31" s="229"/>
    </row>
    <row r="32" spans="1:20" s="10" customFormat="1" ht="30" x14ac:dyDescent="0.25">
      <c r="A32" s="98">
        <v>28</v>
      </c>
      <c r="B32" s="162" t="s">
        <v>125</v>
      </c>
      <c r="C32" s="100" t="str">
        <f>+'popis. bílé tabule nad 3 mm'!C7</f>
        <v>Popisovač na bílé tabule, stíratelný,oblý nebo šikmý hrot, šíře stopy/hrotu nad 3 mm, různé barvy, minimálně červená, černá, modrá, zelená</v>
      </c>
      <c r="D32" s="214">
        <f>+'popis. bílé tabule nad 3 mm'!C12</f>
        <v>0</v>
      </c>
      <c r="E32" s="214">
        <f>+'popis. bílé tabule nad 3 mm'!C11</f>
        <v>0</v>
      </c>
      <c r="F32" s="101" t="str">
        <f>+'popis. bílé tabule nad 3 mm'!C8</f>
        <v>ks</v>
      </c>
      <c r="G32" s="30">
        <f>+'popis. bílé tabule nad 3 mm'!C9</f>
        <v>15.7</v>
      </c>
      <c r="H32" s="197">
        <f>+'popis. bílé tabule nad 3 mm'!C10</f>
        <v>640</v>
      </c>
      <c r="I32" s="103">
        <f>+'popis. bílé tabule nad 3 mm'!C13</f>
        <v>0</v>
      </c>
      <c r="J32" s="178">
        <f>+'popis. bílé tabule nad 3 mm'!C23</f>
        <v>214</v>
      </c>
      <c r="K32" s="104">
        <f t="shared" si="1"/>
        <v>0</v>
      </c>
      <c r="L32" s="178">
        <f>+'popis. bílé tabule nad 3 mm'!C24</f>
        <v>213</v>
      </c>
      <c r="M32" s="103">
        <f>+'popis. bílé tabule nad 3 mm'!D24</f>
        <v>0</v>
      </c>
      <c r="N32" s="178">
        <f>+'popis. bílé tabule nad 3 mm'!C25</f>
        <v>213</v>
      </c>
      <c r="O32" s="103">
        <f>+'popis. bílé tabule nad 3 mm'!D25</f>
        <v>0</v>
      </c>
      <c r="P32" s="104">
        <f t="shared" si="2"/>
        <v>0</v>
      </c>
      <c r="Q32" s="105">
        <f t="shared" si="3"/>
        <v>10048</v>
      </c>
      <c r="R32" s="105">
        <f t="shared" si="0"/>
        <v>10048</v>
      </c>
      <c r="S32" s="104">
        <f t="shared" si="4"/>
        <v>0</v>
      </c>
      <c r="T32" s="229"/>
    </row>
    <row r="33" spans="1:20" s="10" customFormat="1" ht="30" x14ac:dyDescent="0.25">
      <c r="A33" s="98">
        <v>29</v>
      </c>
      <c r="B33" s="162" t="s">
        <v>125</v>
      </c>
      <c r="C33" s="100" t="str">
        <f>+'popis. flip šikmý hrot'!C7</f>
        <v>Popisovač na flipcharty ,šikmý hrot, šíře hrotu nad 3 mm, různé barvy, minimálně modrá, červená, černá, zelená</v>
      </c>
      <c r="D33" s="214">
        <f>+'popis. flip šikmý hrot'!C12</f>
        <v>0</v>
      </c>
      <c r="E33" s="214">
        <f>+'popis. flip šikmý hrot'!C11</f>
        <v>0</v>
      </c>
      <c r="F33" s="181" t="str">
        <f>+'popis. flip šikmý hrot'!C8</f>
        <v>ks</v>
      </c>
      <c r="G33" s="30">
        <f>+'popis. flip šikmý hrot'!C9</f>
        <v>10</v>
      </c>
      <c r="H33" s="197">
        <f>+'popis. flip šikmý hrot'!C10</f>
        <v>70</v>
      </c>
      <c r="I33" s="103">
        <f>+'popis. flip šikmý hrot'!C13</f>
        <v>0</v>
      </c>
      <c r="J33" s="178">
        <f>+'popis. flip šikmý hrot'!C23</f>
        <v>24</v>
      </c>
      <c r="K33" s="104">
        <f t="shared" si="1"/>
        <v>0</v>
      </c>
      <c r="L33" s="178">
        <f>+'popis. flip šikmý hrot'!C24</f>
        <v>23</v>
      </c>
      <c r="M33" s="103">
        <f>+'popis. flip šikmý hrot'!D24</f>
        <v>0</v>
      </c>
      <c r="N33" s="178">
        <f>+'popis. flip šikmý hrot'!C25</f>
        <v>23</v>
      </c>
      <c r="O33" s="103">
        <f>+'popis. flip šikmý hrot'!D25</f>
        <v>0</v>
      </c>
      <c r="P33" s="104">
        <f t="shared" si="2"/>
        <v>0</v>
      </c>
      <c r="Q33" s="105">
        <f t="shared" si="3"/>
        <v>700</v>
      </c>
      <c r="R33" s="105">
        <f t="shared" si="0"/>
        <v>700</v>
      </c>
      <c r="S33" s="104">
        <f t="shared" si="4"/>
        <v>0</v>
      </c>
      <c r="T33" s="229"/>
    </row>
    <row r="34" spans="1:20" s="10" customFormat="1" ht="30" x14ac:dyDescent="0.25">
      <c r="A34" s="98">
        <v>30</v>
      </c>
      <c r="B34" s="162" t="s">
        <v>125</v>
      </c>
      <c r="C34" s="100" t="str">
        <f>+'popis. flip oblý hrot'!C7</f>
        <v>Popisovač na flipcharty, oblý hrot, šíře stopy do 3 mm (včetně), různé barvy, minimálně červená, černá, modrá, zelená</v>
      </c>
      <c r="D34" s="214">
        <f>+'popis. flip oblý hrot'!C12</f>
        <v>0</v>
      </c>
      <c r="E34" s="214">
        <f>+'popis. flip oblý hrot'!C11</f>
        <v>0</v>
      </c>
      <c r="F34" s="101" t="str">
        <f>+'popis. flip oblý hrot'!C8</f>
        <v>ks</v>
      </c>
      <c r="G34" s="30">
        <f>+'popis. flip oblý hrot'!C9</f>
        <v>10</v>
      </c>
      <c r="H34" s="197">
        <f>+'popis. flip oblý hrot'!C10</f>
        <v>170</v>
      </c>
      <c r="I34" s="103">
        <f>+'popis. flip oblý hrot'!C13</f>
        <v>0</v>
      </c>
      <c r="J34" s="178">
        <f>+'popis. flip oblý hrot'!C23</f>
        <v>57</v>
      </c>
      <c r="K34" s="104">
        <f t="shared" si="1"/>
        <v>0</v>
      </c>
      <c r="L34" s="178">
        <f>+'popis. flip oblý hrot'!C24</f>
        <v>57</v>
      </c>
      <c r="M34" s="103">
        <f>+'popis. flip oblý hrot'!D24</f>
        <v>0</v>
      </c>
      <c r="N34" s="178">
        <f>+'popis. flip oblý hrot'!C25</f>
        <v>56</v>
      </c>
      <c r="O34" s="103">
        <f>+'popis. flip oblý hrot'!D25</f>
        <v>0</v>
      </c>
      <c r="P34" s="104">
        <f t="shared" si="2"/>
        <v>0</v>
      </c>
      <c r="Q34" s="105">
        <f t="shared" si="3"/>
        <v>1700</v>
      </c>
      <c r="R34" s="105">
        <f t="shared" si="0"/>
        <v>1700</v>
      </c>
      <c r="S34" s="104">
        <f t="shared" si="4"/>
        <v>0</v>
      </c>
      <c r="T34" s="229"/>
    </row>
    <row r="35" spans="1:20" s="10" customFormat="1" ht="30" x14ac:dyDescent="0.25">
      <c r="A35" s="98">
        <v>31</v>
      </c>
      <c r="B35" s="162" t="s">
        <v>125</v>
      </c>
      <c r="C35" s="100" t="str">
        <f>+'popis. textil'!C7</f>
        <v>Popisovač na textil šíře stopy do 1,8 mm, stopa písma je odolná vůči praní do 60° C</v>
      </c>
      <c r="D35" s="214">
        <f>+'popis. textil'!C12</f>
        <v>0</v>
      </c>
      <c r="E35" s="214">
        <f>+'popis. textil'!C11</f>
        <v>0</v>
      </c>
      <c r="F35" s="101" t="str">
        <f>+'popis. textil'!C8</f>
        <v>ks</v>
      </c>
      <c r="G35" s="30">
        <f>+'popis. textil'!C9</f>
        <v>6.5</v>
      </c>
      <c r="H35" s="197">
        <f>+'popis. textil'!C10</f>
        <v>1120</v>
      </c>
      <c r="I35" s="103">
        <f>+'popis. textil'!C13</f>
        <v>0</v>
      </c>
      <c r="J35" s="178">
        <f>+'popis. textil'!C23</f>
        <v>374</v>
      </c>
      <c r="K35" s="104">
        <f t="shared" si="1"/>
        <v>0</v>
      </c>
      <c r="L35" s="178">
        <f>+'popis. textil'!C24</f>
        <v>373</v>
      </c>
      <c r="M35" s="103">
        <f>+'popis. textil'!D24</f>
        <v>0</v>
      </c>
      <c r="N35" s="178">
        <f>+'popis. textil'!C25</f>
        <v>373</v>
      </c>
      <c r="O35" s="103">
        <f>+'popis. textil'!D25</f>
        <v>0</v>
      </c>
      <c r="P35" s="104">
        <f t="shared" si="2"/>
        <v>0</v>
      </c>
      <c r="Q35" s="105">
        <f t="shared" si="3"/>
        <v>7280</v>
      </c>
      <c r="R35" s="105">
        <f t="shared" si="0"/>
        <v>7280</v>
      </c>
      <c r="S35" s="104">
        <f t="shared" si="4"/>
        <v>0</v>
      </c>
      <c r="T35" s="229"/>
    </row>
    <row r="36" spans="1:20" s="10" customFormat="1" ht="45" x14ac:dyDescent="0.25">
      <c r="A36" s="98">
        <v>32</v>
      </c>
      <c r="B36" s="162" t="s">
        <v>125</v>
      </c>
      <c r="C36" s="100" t="str">
        <f>+'popis. permanent do 1 mm'!C7</f>
        <v>Popisovač permanentní, inkoust na alkoholové bázi k popisování různých povrchů, odolává vodě, otěru a povětrnostním vlivům,  šíře stopy se tlakem nemění, šíře stopy  max. 1 mm , různé barvy</v>
      </c>
      <c r="D36" s="214">
        <f>+'popis. permanent do 1 mm'!C12</f>
        <v>0</v>
      </c>
      <c r="E36" s="214">
        <f>+'popis. permanent do 1 mm'!C11</f>
        <v>0</v>
      </c>
      <c r="F36" s="101" t="str">
        <f>+'popis. permanent do 1 mm'!C8</f>
        <v>ks</v>
      </c>
      <c r="G36" s="30">
        <f>+'popis. permanent do 1 mm'!C9</f>
        <v>4.5999999999999996</v>
      </c>
      <c r="H36" s="197">
        <f>+'popis. permanent do 1 mm'!C10</f>
        <v>12810</v>
      </c>
      <c r="I36" s="103">
        <f>+'popis. permanent do 1 mm'!C13</f>
        <v>0</v>
      </c>
      <c r="J36" s="178">
        <f>+'popis. permanent do 1 mm'!C23</f>
        <v>4270</v>
      </c>
      <c r="K36" s="104">
        <f t="shared" si="1"/>
        <v>0</v>
      </c>
      <c r="L36" s="178">
        <f>+'popis. permanent do 1 mm'!C24</f>
        <v>4270</v>
      </c>
      <c r="M36" s="103">
        <f>+'popis. permanent do 1 mm'!D24</f>
        <v>0</v>
      </c>
      <c r="N36" s="178">
        <f>+'popis. permanent do 1 mm'!C25</f>
        <v>4270</v>
      </c>
      <c r="O36" s="103">
        <f>+'popis. permanent do 1 mm'!D25</f>
        <v>0</v>
      </c>
      <c r="P36" s="104">
        <f t="shared" si="2"/>
        <v>0</v>
      </c>
      <c r="Q36" s="105">
        <f t="shared" si="3"/>
        <v>58925.999999999993</v>
      </c>
      <c r="R36" s="105">
        <f t="shared" si="0"/>
        <v>58925.999999999993</v>
      </c>
      <c r="S36" s="104">
        <f t="shared" si="4"/>
        <v>0</v>
      </c>
      <c r="T36" s="229" t="s">
        <v>221</v>
      </c>
    </row>
    <row r="37" spans="1:20" s="10" customFormat="1" ht="45" x14ac:dyDescent="0.25">
      <c r="A37" s="98">
        <v>33</v>
      </c>
      <c r="B37" s="162" t="s">
        <v>125</v>
      </c>
      <c r="C37" s="100" t="str">
        <f>+'popis. permanent 1-5 mm'!C7</f>
        <v xml:space="preserve">Popisovač permanentní, inkoust na alkoholové bázi k popisování různých povrchů, odolává vodě, otěru a povětrnostním vlivům, šikmý hrot, šíře hrotu 1 - 5 mm </v>
      </c>
      <c r="D37" s="214">
        <f>+'popis. tabulový'!C12</f>
        <v>0</v>
      </c>
      <c r="E37" s="214">
        <f>+'popis. permanent 1-5 mm'!C11</f>
        <v>0</v>
      </c>
      <c r="F37" s="101" t="str">
        <f>+'popis. permanent 1-5 mm'!C8</f>
        <v>ks</v>
      </c>
      <c r="G37" s="30">
        <f>+'popis. permanent 1-5 mm'!C9</f>
        <v>5.5</v>
      </c>
      <c r="H37" s="197">
        <f>+'popis. permanent 1-5 mm'!C10</f>
        <v>6430</v>
      </c>
      <c r="I37" s="103">
        <f>+'popis. permanent 1-5 mm'!C13</f>
        <v>0</v>
      </c>
      <c r="J37" s="178">
        <f>+'popis. permanent 1-5 mm'!C23</f>
        <v>2144</v>
      </c>
      <c r="K37" s="104">
        <f t="shared" si="1"/>
        <v>0</v>
      </c>
      <c r="L37" s="178">
        <f>+'popis. permanent 1-5 mm'!C23</f>
        <v>2144</v>
      </c>
      <c r="M37" s="103">
        <f>+'popis. permanent 1-5 mm'!D24</f>
        <v>0</v>
      </c>
      <c r="N37" s="178">
        <f>+'popis. permanent 1-5 mm'!C25</f>
        <v>2143</v>
      </c>
      <c r="O37" s="103">
        <f>+'popis. permanent 1-5 mm'!D25</f>
        <v>0</v>
      </c>
      <c r="P37" s="104">
        <f t="shared" si="2"/>
        <v>0</v>
      </c>
      <c r="Q37" s="105">
        <f t="shared" si="3"/>
        <v>35365</v>
      </c>
      <c r="R37" s="105">
        <f t="shared" si="0"/>
        <v>35365</v>
      </c>
      <c r="S37" s="104">
        <f t="shared" si="4"/>
        <v>0</v>
      </c>
      <c r="T37" s="229" t="s">
        <v>221</v>
      </c>
    </row>
    <row r="38" spans="1:20" s="10" customFormat="1" ht="30" x14ac:dyDescent="0.25">
      <c r="A38" s="98">
        <v>34</v>
      </c>
      <c r="B38" s="162" t="s">
        <v>125</v>
      </c>
      <c r="C38" s="100" t="str">
        <f>+'popis. tabulový'!C7</f>
        <v>Popisovač tabulový stíratelný za sucha,  kulatý hrot, šíře stopy 1,5 mm - 3 mm, různé barvy, minimálně červená, černá, modrá, zelená</v>
      </c>
      <c r="D38" s="214">
        <f>+'popis. tabulový'!C12</f>
        <v>0</v>
      </c>
      <c r="E38" s="214">
        <f>+'popis. tabulový'!C11</f>
        <v>0</v>
      </c>
      <c r="F38" s="101" t="str">
        <f>+'popis. tabulový'!C8</f>
        <v>ks</v>
      </c>
      <c r="G38" s="30">
        <f>+'popis. tabulový'!C9</f>
        <v>5</v>
      </c>
      <c r="H38" s="197">
        <f>+'popis. tabulový'!C10</f>
        <v>570</v>
      </c>
      <c r="I38" s="103">
        <f>+'popis. tabulový'!C13</f>
        <v>0</v>
      </c>
      <c r="J38" s="178">
        <f>+'popis. tabulový'!C23</f>
        <v>190</v>
      </c>
      <c r="K38" s="104">
        <f t="shared" si="1"/>
        <v>0</v>
      </c>
      <c r="L38" s="178">
        <f>+'popis. tabulový'!C24</f>
        <v>190</v>
      </c>
      <c r="M38" s="103">
        <f>+'popis. tabulový'!D24</f>
        <v>0</v>
      </c>
      <c r="N38" s="178">
        <f>+'popis. tabulový'!C25</f>
        <v>190</v>
      </c>
      <c r="O38" s="103">
        <f>+'popis. tabulový'!D25</f>
        <v>0</v>
      </c>
      <c r="P38" s="104">
        <f t="shared" si="2"/>
        <v>0</v>
      </c>
      <c r="Q38" s="105">
        <f t="shared" si="3"/>
        <v>2850</v>
      </c>
      <c r="R38" s="105">
        <f t="shared" si="0"/>
        <v>2850</v>
      </c>
      <c r="S38" s="104">
        <f t="shared" si="4"/>
        <v>0</v>
      </c>
      <c r="T38" s="229"/>
    </row>
    <row r="39" spans="1:20" s="10" customFormat="1" ht="30" x14ac:dyDescent="0.25">
      <c r="A39" s="98">
        <v>35</v>
      </c>
      <c r="B39" s="174" t="s">
        <v>146</v>
      </c>
      <c r="C39" s="100" t="str">
        <f>+'mikrotužka 0,5'!C7</f>
        <v>Mikrotužka 0,5 mm, plastové tělo, kovový mechanismus pro posun tuhy, zásuvný kovový hrot, pogumovaný úchop, s pryží.</v>
      </c>
      <c r="D39" s="214">
        <f>+'mikrotužka 0,5'!C12</f>
        <v>0</v>
      </c>
      <c r="E39" s="214">
        <f>+'mikrotužka 0,5'!C11</f>
        <v>0</v>
      </c>
      <c r="F39" s="101" t="str">
        <f>+'mikrotužka 0,5'!C8</f>
        <v>ks</v>
      </c>
      <c r="G39" s="30">
        <f>+'mikrotužka 0,5'!C9</f>
        <v>35</v>
      </c>
      <c r="H39" s="197">
        <f>+'mikrotužka 0,5'!C10</f>
        <v>570</v>
      </c>
      <c r="I39" s="103">
        <f>+'mikrotužka 0,5'!C13</f>
        <v>0</v>
      </c>
      <c r="J39" s="178">
        <f>+'mikrotužka 0,5'!C23</f>
        <v>190</v>
      </c>
      <c r="K39" s="104">
        <f t="shared" si="1"/>
        <v>0</v>
      </c>
      <c r="L39" s="178">
        <f>+'mikrotužka 0,5'!C24</f>
        <v>190</v>
      </c>
      <c r="M39" s="103">
        <f>+'mikrotužka 0,5'!D24</f>
        <v>0</v>
      </c>
      <c r="N39" s="178">
        <f>+'mikrotužka 0,5'!C25</f>
        <v>190</v>
      </c>
      <c r="O39" s="103">
        <f>+'mikrotužka 0,5'!D25</f>
        <v>0</v>
      </c>
      <c r="P39" s="104">
        <f t="shared" si="2"/>
        <v>0</v>
      </c>
      <c r="Q39" s="105">
        <f t="shared" si="3"/>
        <v>19950</v>
      </c>
      <c r="R39" s="105">
        <f t="shared" si="0"/>
        <v>19950</v>
      </c>
      <c r="S39" s="104">
        <f t="shared" si="4"/>
        <v>0</v>
      </c>
      <c r="T39" s="229" t="s">
        <v>221</v>
      </c>
    </row>
    <row r="40" spans="1:20" s="10" customFormat="1" ht="30" x14ac:dyDescent="0.25">
      <c r="A40" s="98">
        <v>36</v>
      </c>
      <c r="B40" s="174" t="s">
        <v>146</v>
      </c>
      <c r="C40" s="100" t="str">
        <f>+'mikrotužka 0,7'!C7</f>
        <v>Mikrotužka 0,7 mm, plastové tělo, kovový mechanismus pro posun tuhy, zásuvný kovový hrot, pogumovaný úchop, s pryží.</v>
      </c>
      <c r="D40" s="214">
        <f>+'mikrotužka 0,7'!C12</f>
        <v>0</v>
      </c>
      <c r="E40" s="214">
        <f>+'mikrotužka 0,7'!C11</f>
        <v>0</v>
      </c>
      <c r="F40" s="101" t="str">
        <f>+'mikrotužka 0,7'!C8</f>
        <v>ks</v>
      </c>
      <c r="G40" s="30">
        <f>+'mikrotužka 0,7'!C9</f>
        <v>35</v>
      </c>
      <c r="H40" s="197">
        <f>+'mikrotužka 0,7'!C10</f>
        <v>570</v>
      </c>
      <c r="I40" s="103">
        <f>+'mikrotužka 0,7'!C13</f>
        <v>0</v>
      </c>
      <c r="J40" s="178">
        <f>+'mikrotužka 0,7'!C23</f>
        <v>190</v>
      </c>
      <c r="K40" s="104">
        <f t="shared" si="1"/>
        <v>0</v>
      </c>
      <c r="L40" s="178">
        <f>+'mikrotužka 0,7'!C24</f>
        <v>190</v>
      </c>
      <c r="M40" s="103">
        <f>+'mikrotužka 0,7'!D24</f>
        <v>0</v>
      </c>
      <c r="N40" s="178">
        <f>+'mikrotužka 0,7'!C25</f>
        <v>190</v>
      </c>
      <c r="O40" s="103">
        <f>+'mikrotužka 0,7'!D25</f>
        <v>0</v>
      </c>
      <c r="P40" s="104">
        <f t="shared" si="2"/>
        <v>0</v>
      </c>
      <c r="Q40" s="105">
        <f t="shared" si="3"/>
        <v>19950</v>
      </c>
      <c r="R40" s="105">
        <f t="shared" si="0"/>
        <v>19950</v>
      </c>
      <c r="S40" s="104">
        <f t="shared" si="4"/>
        <v>0</v>
      </c>
      <c r="T40" s="229"/>
    </row>
    <row r="41" spans="1:20" s="10" customFormat="1" ht="22.5" x14ac:dyDescent="0.25">
      <c r="A41" s="98">
        <v>37</v>
      </c>
      <c r="B41" s="124" t="s">
        <v>85</v>
      </c>
      <c r="C41" s="100" t="str">
        <f>+'páska lep. 12'!C7</f>
        <v>Páska lepicí 12 mm (+/- 1 mm) transparentní, min 10 m</v>
      </c>
      <c r="D41" s="214">
        <f>+'páska lep. 12'!C12</f>
        <v>0</v>
      </c>
      <c r="E41" s="214">
        <f>+'páska lep. 12'!C11</f>
        <v>0</v>
      </c>
      <c r="F41" s="101" t="str">
        <f>+'páska lep. 12'!C8</f>
        <v>ks</v>
      </c>
      <c r="G41" s="102">
        <f>+'páska lep. 12'!C9</f>
        <v>3.4</v>
      </c>
      <c r="H41" s="197">
        <f>+'páska lep. 12'!C10</f>
        <v>120</v>
      </c>
      <c r="I41" s="103">
        <f>+'páska lep. 12'!C13</f>
        <v>0</v>
      </c>
      <c r="J41" s="178">
        <f>+'páska lep. 12'!C23</f>
        <v>40</v>
      </c>
      <c r="K41" s="104">
        <f t="shared" si="1"/>
        <v>0</v>
      </c>
      <c r="L41" s="178">
        <f>+'páska lep. 12'!C24</f>
        <v>40</v>
      </c>
      <c r="M41" s="103">
        <f>+'páska lep. 12'!D24</f>
        <v>0</v>
      </c>
      <c r="N41" s="178">
        <f>+'páska lep. 12'!C25</f>
        <v>40</v>
      </c>
      <c r="O41" s="103">
        <f>+'páska lep. 12'!D25</f>
        <v>0</v>
      </c>
      <c r="P41" s="104">
        <f t="shared" si="2"/>
        <v>0</v>
      </c>
      <c r="Q41" s="105">
        <f t="shared" si="3"/>
        <v>408</v>
      </c>
      <c r="R41" s="105">
        <f t="shared" si="0"/>
        <v>408</v>
      </c>
      <c r="S41" s="104">
        <f t="shared" si="4"/>
        <v>0</v>
      </c>
      <c r="T41" s="229"/>
    </row>
    <row r="42" spans="1:20" s="10" customFormat="1" ht="22.5" x14ac:dyDescent="0.25">
      <c r="A42" s="98">
        <v>38</v>
      </c>
      <c r="B42" s="124" t="s">
        <v>85</v>
      </c>
      <c r="C42" s="100" t="str">
        <f>+'páska lep. 15'!C7</f>
        <v>Páska lepicí 15 mm (+/- 2 mm) transparentní, min. 10 m</v>
      </c>
      <c r="D42" s="214">
        <f>+'páska lep. 15'!C12</f>
        <v>0</v>
      </c>
      <c r="E42" s="214">
        <f>+'páska lep. 15'!C11</f>
        <v>0</v>
      </c>
      <c r="F42" s="101" t="str">
        <f>+'páska lep. 15'!C8</f>
        <v>ks</v>
      </c>
      <c r="G42" s="102">
        <f>+'páska lep. 15'!C9</f>
        <v>4</v>
      </c>
      <c r="H42" s="197">
        <f>+'páska lep. 15'!C10</f>
        <v>210</v>
      </c>
      <c r="I42" s="103">
        <f>+'páska lep. 15'!C13</f>
        <v>0</v>
      </c>
      <c r="J42" s="178">
        <f>+'páska lep. 15'!C23</f>
        <v>70</v>
      </c>
      <c r="K42" s="104">
        <f t="shared" si="1"/>
        <v>0</v>
      </c>
      <c r="L42" s="178">
        <f>+'páska lep. 15'!C24</f>
        <v>70</v>
      </c>
      <c r="M42" s="103">
        <f>+'páska lep. 15'!D24</f>
        <v>0</v>
      </c>
      <c r="N42" s="178">
        <f>+'páska lep. 15'!C25</f>
        <v>70</v>
      </c>
      <c r="O42" s="103">
        <f>+'páska lep. 15'!D25</f>
        <v>0</v>
      </c>
      <c r="P42" s="104">
        <f t="shared" si="2"/>
        <v>0</v>
      </c>
      <c r="Q42" s="105">
        <f t="shared" si="3"/>
        <v>840</v>
      </c>
      <c r="R42" s="105">
        <f t="shared" si="0"/>
        <v>840</v>
      </c>
      <c r="S42" s="104">
        <f t="shared" si="4"/>
        <v>0</v>
      </c>
      <c r="T42" s="229"/>
    </row>
    <row r="43" spans="1:20" s="10" customFormat="1" ht="22.5" x14ac:dyDescent="0.25">
      <c r="A43" s="98">
        <v>39</v>
      </c>
      <c r="B43" s="124" t="s">
        <v>85</v>
      </c>
      <c r="C43" s="100" t="str">
        <f>+'páska lep. 19'!C7</f>
        <v>Páska lepicí 19 mm (+/- 1 mm) transparentní, min. 10 m</v>
      </c>
      <c r="D43" s="214">
        <f>+'páska lep. 19'!C12</f>
        <v>0</v>
      </c>
      <c r="E43" s="214">
        <f>+'páska lep. 19'!C11</f>
        <v>0</v>
      </c>
      <c r="F43" s="101" t="str">
        <f>+'páska lep. 19'!C8</f>
        <v>ks</v>
      </c>
      <c r="G43" s="102">
        <f>+'páska lep. 19'!C9</f>
        <v>3.5</v>
      </c>
      <c r="H43" s="197">
        <f>+'páska lep. 19'!C10</f>
        <v>530</v>
      </c>
      <c r="I43" s="103">
        <f>+'páska lep. 19'!C13</f>
        <v>0</v>
      </c>
      <c r="J43" s="178">
        <f>+'páska lep. 19'!C23</f>
        <v>177</v>
      </c>
      <c r="K43" s="104">
        <f t="shared" si="1"/>
        <v>0</v>
      </c>
      <c r="L43" s="178">
        <f>+'páska lep. 19'!C24</f>
        <v>177</v>
      </c>
      <c r="M43" s="103">
        <f>+'páska lep. 19'!D24</f>
        <v>0</v>
      </c>
      <c r="N43" s="178">
        <f>+'páska lep. 19'!C25</f>
        <v>176</v>
      </c>
      <c r="O43" s="103">
        <f>+'páska lep. 19'!D25</f>
        <v>0</v>
      </c>
      <c r="P43" s="104">
        <f t="shared" si="2"/>
        <v>0</v>
      </c>
      <c r="Q43" s="105">
        <f t="shared" si="3"/>
        <v>1855</v>
      </c>
      <c r="R43" s="105">
        <f t="shared" si="0"/>
        <v>1855</v>
      </c>
      <c r="S43" s="104">
        <f t="shared" si="4"/>
        <v>0</v>
      </c>
      <c r="T43" s="229"/>
    </row>
    <row r="44" spans="1:20" s="10" customFormat="1" ht="22.5" x14ac:dyDescent="0.25">
      <c r="A44" s="98">
        <v>40</v>
      </c>
      <c r="B44" s="124" t="s">
        <v>85</v>
      </c>
      <c r="C44" s="100" t="str">
        <f>+'páska bal 50'!C7</f>
        <v>Páska lepící  min. 50 mm (+/- 5 mm) x min. 60 m, transparentní, hnědá</v>
      </c>
      <c r="D44" s="214">
        <f>+'páska bal 50'!C12</f>
        <v>0</v>
      </c>
      <c r="E44" s="214">
        <f>+'páska bal 50'!C11</f>
        <v>0</v>
      </c>
      <c r="F44" s="101" t="str">
        <f>+'páska bal 50'!C8</f>
        <v>ks</v>
      </c>
      <c r="G44" s="30">
        <f>+'páska bal 50'!C9</f>
        <v>20</v>
      </c>
      <c r="H44" s="197">
        <f>+'páska bal 50'!C10</f>
        <v>3840</v>
      </c>
      <c r="I44" s="103">
        <f>+'páska bal 50'!C13</f>
        <v>0</v>
      </c>
      <c r="J44" s="178">
        <f>+'páska bal 50'!C23</f>
        <v>1280</v>
      </c>
      <c r="K44" s="104">
        <f t="shared" si="1"/>
        <v>0</v>
      </c>
      <c r="L44" s="178">
        <f>+'páska bal 50'!C24</f>
        <v>1280</v>
      </c>
      <c r="M44" s="103">
        <f>+'páska bal 50'!D24</f>
        <v>0</v>
      </c>
      <c r="N44" s="178">
        <f>+'páska bal 50'!C25</f>
        <v>1280</v>
      </c>
      <c r="O44" s="103">
        <f>+'páska bal 50'!D25</f>
        <v>0</v>
      </c>
      <c r="P44" s="104">
        <f t="shared" si="2"/>
        <v>0</v>
      </c>
      <c r="Q44" s="105">
        <f t="shared" si="3"/>
        <v>76800</v>
      </c>
      <c r="R44" s="105">
        <f t="shared" si="0"/>
        <v>76800</v>
      </c>
      <c r="S44" s="104">
        <f t="shared" si="4"/>
        <v>0</v>
      </c>
      <c r="T44" s="229" t="s">
        <v>221</v>
      </c>
    </row>
    <row r="45" spans="1:20" s="10" customFormat="1" ht="22.5" x14ac:dyDescent="0.25">
      <c r="A45" s="98">
        <v>41</v>
      </c>
      <c r="B45" s="124" t="s">
        <v>85</v>
      </c>
      <c r="C45" s="180" t="str">
        <f>+'páska lep 19_30'!C7</f>
        <v>Páska lepicí 19 mm (+/- 1 mm), transparentní, min. 30 m</v>
      </c>
      <c r="D45" s="214">
        <f>+'páska lep 19_30'!C12</f>
        <v>0</v>
      </c>
      <c r="E45" s="214">
        <f>+'páska lep 19_30'!C11</f>
        <v>0</v>
      </c>
      <c r="F45" s="101" t="str">
        <f>+'páska lep 19_30'!C8</f>
        <v>ks</v>
      </c>
      <c r="G45" s="30">
        <f>+'páska lep 19_30'!C9</f>
        <v>7</v>
      </c>
      <c r="H45" s="197">
        <f>+'páska lep 19_30'!C10</f>
        <v>1120</v>
      </c>
      <c r="I45" s="103">
        <f>+'páska lep 19_30'!C13</f>
        <v>0</v>
      </c>
      <c r="J45" s="178">
        <f>+'páska lep 19_30'!C23</f>
        <v>374</v>
      </c>
      <c r="K45" s="104">
        <f t="shared" si="1"/>
        <v>0</v>
      </c>
      <c r="L45" s="178">
        <f>+'páska lep 19_30'!C24</f>
        <v>373</v>
      </c>
      <c r="M45" s="103">
        <f>+'páska lep 19_30'!D24</f>
        <v>0</v>
      </c>
      <c r="N45" s="178">
        <f>+'páska lep 19_30'!C25</f>
        <v>373</v>
      </c>
      <c r="O45" s="103">
        <f>+'páska lep 19_30'!D25</f>
        <v>0</v>
      </c>
      <c r="P45" s="104">
        <f t="shared" si="2"/>
        <v>0</v>
      </c>
      <c r="Q45" s="105">
        <f t="shared" si="3"/>
        <v>7840</v>
      </c>
      <c r="R45" s="105">
        <f t="shared" si="0"/>
        <v>7840</v>
      </c>
      <c r="S45" s="104">
        <f t="shared" si="4"/>
        <v>0</v>
      </c>
      <c r="T45" s="229" t="s">
        <v>221</v>
      </c>
    </row>
    <row r="46" spans="1:20" s="10" customFormat="1" ht="22.5" x14ac:dyDescent="0.25">
      <c r="A46" s="98">
        <v>42</v>
      </c>
      <c r="B46" s="124" t="s">
        <v>85</v>
      </c>
      <c r="C46" s="100" t="str">
        <f>+'páska lep 15_30'!C7</f>
        <v>Páska lepicí 15 mm (+/- 3 mm) transparentní, min. 30m</v>
      </c>
      <c r="D46" s="214">
        <f>+'páska lep 15_30'!C12</f>
        <v>0</v>
      </c>
      <c r="E46" s="214">
        <f>+'páska lep 15_30'!C11</f>
        <v>0</v>
      </c>
      <c r="F46" s="101" t="str">
        <f>+'páska lep 15_30'!C8</f>
        <v>ks</v>
      </c>
      <c r="G46" s="102">
        <f>+'páska lep 15_30'!C9</f>
        <v>6.5</v>
      </c>
      <c r="H46" s="197">
        <f>+'páska lep 15_30'!C10</f>
        <v>70</v>
      </c>
      <c r="I46" s="103">
        <f>+'páska lep 15_30'!C13</f>
        <v>0</v>
      </c>
      <c r="J46" s="178">
        <f>+'páska lep 15_30'!C23</f>
        <v>24</v>
      </c>
      <c r="K46" s="104">
        <f t="shared" si="1"/>
        <v>0</v>
      </c>
      <c r="L46" s="178">
        <f>+'páska lep 15_30'!C24</f>
        <v>23</v>
      </c>
      <c r="M46" s="103">
        <f>+'páska lep 15_30'!D24</f>
        <v>0</v>
      </c>
      <c r="N46" s="178">
        <f>+'páska lep 15_30'!C25</f>
        <v>23</v>
      </c>
      <c r="O46" s="103">
        <f>+'páska lep 15_30'!D25</f>
        <v>0</v>
      </c>
      <c r="P46" s="104">
        <f t="shared" si="2"/>
        <v>0</v>
      </c>
      <c r="Q46" s="105">
        <f t="shared" si="3"/>
        <v>455</v>
      </c>
      <c r="R46" s="105">
        <f t="shared" si="0"/>
        <v>455</v>
      </c>
      <c r="S46" s="104">
        <f t="shared" si="4"/>
        <v>0</v>
      </c>
      <c r="T46" s="229"/>
    </row>
    <row r="47" spans="1:20" s="10" customFormat="1" ht="30" x14ac:dyDescent="0.25">
      <c r="A47" s="98">
        <v>43</v>
      </c>
      <c r="B47" s="161" t="s">
        <v>121</v>
      </c>
      <c r="C47" s="100" t="str">
        <f>+'lepicí tyčinka 20 g'!C7</f>
        <v>Lepicí tyčinka vhodná na papír, lepenku, fotografie, neroztéká se, nedeformuje papír, nevysychá, min 20 g</v>
      </c>
      <c r="D47" s="214">
        <f>+'lepicí tyčinka 20 g'!C12</f>
        <v>0</v>
      </c>
      <c r="E47" s="214">
        <f>+'lepicí tyčinka 20 g'!C11</f>
        <v>0</v>
      </c>
      <c r="F47" s="101" t="str">
        <f>+'lepicí tyčinka 20 g'!C8</f>
        <v>ks</v>
      </c>
      <c r="G47" s="102">
        <f>+'lepicí tyčinka 20 g'!C9</f>
        <v>20</v>
      </c>
      <c r="H47" s="197">
        <f>+'lepicí tyčinka 20 g'!C10</f>
        <v>5530</v>
      </c>
      <c r="I47" s="103">
        <f>+'lepicí tyčinka 20 g'!C13</f>
        <v>0</v>
      </c>
      <c r="J47" s="178">
        <f>+'lepicí tyčinka 20 g'!C23</f>
        <v>1844</v>
      </c>
      <c r="K47" s="104">
        <f t="shared" si="1"/>
        <v>0</v>
      </c>
      <c r="L47" s="178">
        <f>+'lepicí tyčinka 20 g'!C24</f>
        <v>1843</v>
      </c>
      <c r="M47" s="103">
        <f>+'lepicí tyčinka 20 g'!D24</f>
        <v>0</v>
      </c>
      <c r="N47" s="178">
        <f>+'lepicí tyčinka 20 g'!C25</f>
        <v>1843</v>
      </c>
      <c r="O47" s="103">
        <f>+'lepicí tyčinka 20 g'!D25</f>
        <v>0</v>
      </c>
      <c r="P47" s="104">
        <f t="shared" si="2"/>
        <v>0</v>
      </c>
      <c r="Q47" s="105">
        <f t="shared" si="3"/>
        <v>110600</v>
      </c>
      <c r="R47" s="105">
        <f t="shared" si="0"/>
        <v>110600</v>
      </c>
      <c r="S47" s="104">
        <f t="shared" si="4"/>
        <v>0</v>
      </c>
      <c r="T47" s="229" t="s">
        <v>221</v>
      </c>
    </row>
    <row r="48" spans="1:20" s="10" customFormat="1" ht="30" x14ac:dyDescent="0.25">
      <c r="A48" s="98">
        <v>44</v>
      </c>
      <c r="B48" s="161" t="s">
        <v>121</v>
      </c>
      <c r="C48" s="100" t="str">
        <f>+'lepicí tyčinka 40 g'!C7</f>
        <v>Lepicí tyčinka vhodná na papír, lepenku, fotografie, neroztéká se, nedeformuje papír, nevysychá, 20 až 40 g</v>
      </c>
      <c r="D48" s="214">
        <f>+'lepicí tyčinka 40 g'!C12</f>
        <v>0</v>
      </c>
      <c r="E48" s="214">
        <f>+'lepicí tyčinka 40 g'!C11</f>
        <v>0</v>
      </c>
      <c r="F48" s="101" t="str">
        <f>+'lepicí tyčinka 40 g'!C8</f>
        <v>ks</v>
      </c>
      <c r="G48" s="102">
        <f>+'lepicí tyčinka 40 g'!C9</f>
        <v>30</v>
      </c>
      <c r="H48" s="197">
        <f>+'lepicí tyčinka 40 g'!C10</f>
        <v>2320</v>
      </c>
      <c r="I48" s="103">
        <f>+'lepicí tyčinka 40 g'!C13</f>
        <v>0</v>
      </c>
      <c r="J48" s="178">
        <f>+'lepicí tyčinka 40 g'!C23</f>
        <v>774</v>
      </c>
      <c r="K48" s="104">
        <f t="shared" si="1"/>
        <v>0</v>
      </c>
      <c r="L48" s="178">
        <f>+'lepicí tyčinka 40 g'!C24</f>
        <v>773</v>
      </c>
      <c r="M48" s="103">
        <f>+'lepicí tyčinka 40 g'!D24</f>
        <v>0</v>
      </c>
      <c r="N48" s="178">
        <f>+'lepicí tyčinka 40 g'!C25</f>
        <v>773</v>
      </c>
      <c r="O48" s="103">
        <f>+'lepicí tyčinka 40 g'!D25</f>
        <v>0</v>
      </c>
      <c r="P48" s="104">
        <f t="shared" si="2"/>
        <v>0</v>
      </c>
      <c r="Q48" s="105">
        <f t="shared" si="3"/>
        <v>69600</v>
      </c>
      <c r="R48" s="105">
        <f t="shared" si="0"/>
        <v>69600</v>
      </c>
      <c r="S48" s="104">
        <f t="shared" si="4"/>
        <v>0</v>
      </c>
      <c r="T48" s="229" t="s">
        <v>221</v>
      </c>
    </row>
    <row r="49" spans="1:20" s="10" customFormat="1" ht="22.5" x14ac:dyDescent="0.25">
      <c r="A49" s="98">
        <v>45</v>
      </c>
      <c r="B49" s="161" t="s">
        <v>121</v>
      </c>
      <c r="C49" s="100" t="str">
        <f>+'lepidlo uni'!C7</f>
        <v>Lepidlo do 150 g univerzální disperzní k lepení papíru, kůže, korku, dřeva</v>
      </c>
      <c r="D49" s="214">
        <f>+'lepidlo uni'!C12</f>
        <v>0</v>
      </c>
      <c r="E49" s="214">
        <f>+'lepidlo uni'!C11</f>
        <v>0</v>
      </c>
      <c r="F49" s="101" t="str">
        <f>+'lepidlo uni'!C8</f>
        <v>ks</v>
      </c>
      <c r="G49" s="102">
        <f>+'lepidlo uni'!C9</f>
        <v>30</v>
      </c>
      <c r="H49" s="197">
        <f>+'lepidlo uni'!C10</f>
        <v>340</v>
      </c>
      <c r="I49" s="103">
        <f>+'lepidlo uni'!C13</f>
        <v>0</v>
      </c>
      <c r="J49" s="178">
        <f>+'lepidlo uni'!C23</f>
        <v>114</v>
      </c>
      <c r="K49" s="104">
        <f t="shared" si="1"/>
        <v>0</v>
      </c>
      <c r="L49" s="178">
        <f>+'lepidlo uni'!C24</f>
        <v>113</v>
      </c>
      <c r="M49" s="103">
        <f>+'lepidlo uni'!D24</f>
        <v>0</v>
      </c>
      <c r="N49" s="178">
        <f>+'lepidlo uni'!C25</f>
        <v>113</v>
      </c>
      <c r="O49" s="103">
        <f>+'lepidlo uni'!D25</f>
        <v>0</v>
      </c>
      <c r="P49" s="104">
        <f t="shared" si="2"/>
        <v>0</v>
      </c>
      <c r="Q49" s="105">
        <f t="shared" si="3"/>
        <v>10200</v>
      </c>
      <c r="R49" s="105">
        <f t="shared" si="0"/>
        <v>10200</v>
      </c>
      <c r="S49" s="104">
        <f t="shared" si="4"/>
        <v>0</v>
      </c>
      <c r="T49" s="229"/>
    </row>
    <row r="50" spans="1:20" s="10" customFormat="1" x14ac:dyDescent="0.25">
      <c r="A50" s="98">
        <v>46</v>
      </c>
      <c r="B50" s="132" t="s">
        <v>92</v>
      </c>
      <c r="C50" s="100" t="str">
        <f>+'mapa 3 kl papírová'!C7</f>
        <v>Mapa odkládací 3 klopy A4, papírový kartón min. 200 g/m2, 1 kus, různé barvy</v>
      </c>
      <c r="D50" s="214">
        <f>+'mapa 3 kl papírová'!C12</f>
        <v>0</v>
      </c>
      <c r="E50" s="214">
        <f>+'mapa 3 kl papírová'!C11</f>
        <v>0</v>
      </c>
      <c r="F50" s="101" t="str">
        <f>+'mapa 3 kl papírová'!C8</f>
        <v>ks</v>
      </c>
      <c r="G50" s="102">
        <f>+'mapa 3 kl papírová'!C9</f>
        <v>1.8</v>
      </c>
      <c r="H50" s="197">
        <f>+'mapa 3 kl papírová'!C10</f>
        <v>26140</v>
      </c>
      <c r="I50" s="103">
        <f>+'mapa 3 kl papírová'!C13</f>
        <v>0</v>
      </c>
      <c r="J50" s="178">
        <f>+'mapa 3 kl papírová'!C23</f>
        <v>8714</v>
      </c>
      <c r="K50" s="104">
        <f t="shared" si="1"/>
        <v>0</v>
      </c>
      <c r="L50" s="178">
        <f>+'mapa 3 kl papírová'!C24</f>
        <v>8713</v>
      </c>
      <c r="M50" s="103">
        <f>+'mapa 3 kl papírová'!D24</f>
        <v>0</v>
      </c>
      <c r="N50" s="178">
        <f>+'mapa 3 kl papírová'!C25</f>
        <v>8713</v>
      </c>
      <c r="O50" s="103">
        <f>+'mapa 3 kl papírová'!D25</f>
        <v>0</v>
      </c>
      <c r="P50" s="104">
        <f t="shared" si="2"/>
        <v>0</v>
      </c>
      <c r="Q50" s="105">
        <f t="shared" si="3"/>
        <v>47052</v>
      </c>
      <c r="R50" s="105">
        <f>+Q50-(K67+P50)</f>
        <v>47052</v>
      </c>
      <c r="S50" s="104">
        <f t="shared" si="4"/>
        <v>0</v>
      </c>
      <c r="T50" s="229" t="s">
        <v>221</v>
      </c>
    </row>
    <row r="51" spans="1:20" s="10" customFormat="1" x14ac:dyDescent="0.25">
      <c r="A51" s="98">
        <v>47</v>
      </c>
      <c r="B51" s="132" t="s">
        <v>92</v>
      </c>
      <c r="C51" s="100" t="str">
        <f>+'mapa 3 kl plast gumi'!C7</f>
        <v>Mapa odkládací 3 klopy A4, s gumičkou, plast, 1 kus, různé barvy</v>
      </c>
      <c r="D51" s="214">
        <f>+'mapa 3 kl plast gumi'!C12</f>
        <v>0</v>
      </c>
      <c r="E51" s="214">
        <f>+'mapa 3 kl plast gumi'!C11</f>
        <v>0</v>
      </c>
      <c r="F51" s="101" t="str">
        <f>+'mapa 3 kl plast gumi'!C8</f>
        <v>ks</v>
      </c>
      <c r="G51" s="102">
        <f>+'mapa 3 kl plast gumi'!C9</f>
        <v>17</v>
      </c>
      <c r="H51" s="197">
        <f>+'mapa 3 kl plast gumi'!C10</f>
        <v>260</v>
      </c>
      <c r="I51" s="103">
        <f>+'mapa 3 kl plast gumi'!C13</f>
        <v>0</v>
      </c>
      <c r="J51" s="178">
        <f>+'mapa 3 kl plast gumi'!C23</f>
        <v>87</v>
      </c>
      <c r="K51" s="104">
        <f t="shared" si="1"/>
        <v>0</v>
      </c>
      <c r="L51" s="178">
        <f>+'mapa 3 kl plast gumi'!C24</f>
        <v>87</v>
      </c>
      <c r="M51" s="103">
        <f>+'mapa 3 kl plast gumi'!D24</f>
        <v>0</v>
      </c>
      <c r="N51" s="178">
        <f>+'mapa 3 kl plast gumi'!C25</f>
        <v>86</v>
      </c>
      <c r="O51" s="103">
        <f>+'mapa 3 kl plast gumi'!D25</f>
        <v>0</v>
      </c>
      <c r="P51" s="104">
        <f t="shared" si="2"/>
        <v>0</v>
      </c>
      <c r="Q51" s="105">
        <f t="shared" si="3"/>
        <v>4420</v>
      </c>
      <c r="R51" s="105">
        <f t="shared" ref="R51:R57" si="7">+Q51-(K68+P51)</f>
        <v>4420</v>
      </c>
      <c r="S51" s="104">
        <f t="shared" si="4"/>
        <v>0</v>
      </c>
      <c r="T51" s="229"/>
    </row>
    <row r="52" spans="1:20" s="10" customFormat="1" x14ac:dyDescent="0.25">
      <c r="A52" s="98">
        <v>48</v>
      </c>
      <c r="B52" s="132" t="s">
        <v>92</v>
      </c>
      <c r="C52" s="100" t="str">
        <f>+'mapa bez klop'!C7</f>
        <v>Mapa odkládací bez klop A4 papírový karton, min 240 g/m2, 1 kus, různé barvy</v>
      </c>
      <c r="D52" s="214">
        <f>+'mapa bez klop'!C12</f>
        <v>0</v>
      </c>
      <c r="E52" s="214">
        <f>+'mapa bez klop'!C11</f>
        <v>0</v>
      </c>
      <c r="F52" s="101" t="str">
        <f>+'mapa bez klop'!C8</f>
        <v>ks</v>
      </c>
      <c r="G52" s="102">
        <f>+'mapa bez klop'!C9</f>
        <v>1</v>
      </c>
      <c r="H52" s="197">
        <f>+'mapa bez klop'!C10</f>
        <v>8980</v>
      </c>
      <c r="I52" s="103">
        <f>+'mapa bez klop'!C13</f>
        <v>0</v>
      </c>
      <c r="J52" s="178">
        <f>+'mapa bez klop'!C23</f>
        <v>2994</v>
      </c>
      <c r="K52" s="104">
        <f t="shared" si="1"/>
        <v>0</v>
      </c>
      <c r="L52" s="178">
        <f>+'mapa bez klop'!C24</f>
        <v>2993</v>
      </c>
      <c r="M52" s="103">
        <f>+'mapa bez klop'!D24</f>
        <v>0</v>
      </c>
      <c r="N52" s="178">
        <f>+'mapa bez klop'!C25</f>
        <v>2993</v>
      </c>
      <c r="O52" s="103">
        <f>+'mapa bez klop'!D25</f>
        <v>0</v>
      </c>
      <c r="P52" s="104">
        <f t="shared" si="2"/>
        <v>0</v>
      </c>
      <c r="Q52" s="105">
        <f t="shared" si="3"/>
        <v>8980</v>
      </c>
      <c r="R52" s="105">
        <f t="shared" si="7"/>
        <v>8980</v>
      </c>
      <c r="S52" s="104">
        <f t="shared" si="4"/>
        <v>0</v>
      </c>
      <c r="T52" s="229"/>
    </row>
    <row r="53" spans="1:20" s="10" customFormat="1" ht="30" x14ac:dyDescent="0.25">
      <c r="A53" s="98">
        <v>49</v>
      </c>
      <c r="B53" s="133" t="s">
        <v>95</v>
      </c>
      <c r="C53" s="100" t="str">
        <f>+'pořadač 2 kr. do 3,5 cm'!C7</f>
        <v>Poradač A4, 2kroužkový, šíře hřbetu do 3,5 cm, potažený plastem z vnejší strany (různé barvy), nebo průhledný</v>
      </c>
      <c r="D53" s="214">
        <f>+'pořadač 2 kr. do 3,5 cm'!C12</f>
        <v>0</v>
      </c>
      <c r="E53" s="214">
        <f>+'pořadač 2 kr. do 3,5 cm'!C11</f>
        <v>0</v>
      </c>
      <c r="F53" s="101" t="str">
        <f>+'pořadač 2 kr. do 3,5 cm'!C8</f>
        <v>ks</v>
      </c>
      <c r="G53" s="102">
        <f>+'pořadač 2 kr. do 3,5 cm'!C9</f>
        <v>33</v>
      </c>
      <c r="H53" s="197">
        <f>+'pořadač 2 kr. do 3,5 cm'!C10</f>
        <v>280</v>
      </c>
      <c r="I53" s="103">
        <f>+'pořadač 2 kr. do 3,5 cm'!C13</f>
        <v>0</v>
      </c>
      <c r="J53" s="178">
        <f>+'pořadač 2 kr. do 3,5 cm'!C23</f>
        <v>94</v>
      </c>
      <c r="K53" s="104">
        <f t="shared" si="1"/>
        <v>0</v>
      </c>
      <c r="L53" s="178">
        <f>+'pořadač 2 kr. do 3,5 cm'!C24</f>
        <v>93</v>
      </c>
      <c r="M53" s="103">
        <f>+'pořadač 2 kr. do 3,5 cm'!D24</f>
        <v>0</v>
      </c>
      <c r="N53" s="178">
        <f>+'pořadač 2 kr. do 3,5 cm'!C25</f>
        <v>93</v>
      </c>
      <c r="O53" s="103">
        <f>+'pořadač 2 kr. do 3,5 cm'!D25</f>
        <v>0</v>
      </c>
      <c r="P53" s="104">
        <f t="shared" si="2"/>
        <v>0</v>
      </c>
      <c r="Q53" s="105">
        <f t="shared" si="3"/>
        <v>9240</v>
      </c>
      <c r="R53" s="105">
        <f t="shared" si="7"/>
        <v>9240</v>
      </c>
      <c r="S53" s="104">
        <f t="shared" si="4"/>
        <v>0</v>
      </c>
      <c r="T53" s="229"/>
    </row>
    <row r="54" spans="1:20" s="10" customFormat="1" ht="30" x14ac:dyDescent="0.25">
      <c r="A54" s="98">
        <v>50</v>
      </c>
      <c r="B54" s="133" t="s">
        <v>95</v>
      </c>
      <c r="C54" s="100" t="str">
        <f>+'pořadač 2 kr. nad 3,5 cm'!C7</f>
        <v>Poradač A4, 2kroužkový, šíře hřbetu nad 3,5 cm, potažený plastem z vnejší strany (různé barvy)</v>
      </c>
      <c r="D54" s="214">
        <f>+'pořadač 2 kr. nad 3,5 cm'!C12</f>
        <v>0</v>
      </c>
      <c r="E54" s="214">
        <f>+'pořadač 2 kr. nad 3,5 cm'!C11</f>
        <v>0</v>
      </c>
      <c r="F54" s="101" t="str">
        <f>+'pořadač 2 kr. nad 3,5 cm'!C8</f>
        <v>ks</v>
      </c>
      <c r="G54" s="102">
        <f>+'pořadač 2 kr. nad 3,5 cm'!C9</f>
        <v>39</v>
      </c>
      <c r="H54" s="197">
        <f>+'pořadač 2 kr. nad 3,5 cm'!C10</f>
        <v>100</v>
      </c>
      <c r="I54" s="103">
        <f>+'pořadač 2 kr. nad 3,5 cm'!C13</f>
        <v>0</v>
      </c>
      <c r="J54" s="178">
        <f>+'pořadač 2 kr. nad 3,5 cm'!C23</f>
        <v>34</v>
      </c>
      <c r="K54" s="104">
        <f t="shared" si="1"/>
        <v>0</v>
      </c>
      <c r="L54" s="178">
        <f>+'pořadač 2 kr. nad 3,5 cm'!C24</f>
        <v>33</v>
      </c>
      <c r="M54" s="103">
        <f>+'pořadač 2 kr. nad 3,5 cm'!D24</f>
        <v>0</v>
      </c>
      <c r="N54" s="178">
        <f>+'pořadač 2 kr. nad 3,5 cm'!C25</f>
        <v>33</v>
      </c>
      <c r="O54" s="103">
        <f>+'pořadač 2 kr. nad 3,5 cm'!D25</f>
        <v>0</v>
      </c>
      <c r="P54" s="104">
        <f t="shared" si="2"/>
        <v>0</v>
      </c>
      <c r="Q54" s="105">
        <f t="shared" si="3"/>
        <v>3900</v>
      </c>
      <c r="R54" s="105">
        <f t="shared" si="7"/>
        <v>3900</v>
      </c>
      <c r="S54" s="104">
        <f t="shared" si="4"/>
        <v>0</v>
      </c>
      <c r="T54" s="229"/>
    </row>
    <row r="55" spans="1:20" s="10" customFormat="1" x14ac:dyDescent="0.25">
      <c r="A55" s="98">
        <v>51</v>
      </c>
      <c r="B55" s="133" t="s">
        <v>95</v>
      </c>
      <c r="C55" s="100" t="str">
        <f>+'pořadač 4 kr. 2cm'!C7</f>
        <v>Poradač A4, 4kroužkový, šíře hřbetu 2 cm, celoplastové</v>
      </c>
      <c r="D55" s="214">
        <f>+'pořadač 4 kr. 2cm'!C12</f>
        <v>0</v>
      </c>
      <c r="E55" s="214">
        <f>+'pořadač 4 kr. 2cm'!C11</f>
        <v>0</v>
      </c>
      <c r="F55" s="101" t="str">
        <f>+'pořadač 4 kr. 2cm'!C8</f>
        <v>ks</v>
      </c>
      <c r="G55" s="102">
        <f>+'pořadač 4 kr. 2cm'!C9</f>
        <v>35</v>
      </c>
      <c r="H55" s="197">
        <f>+'pořadač 4 kr. 2cm'!C10</f>
        <v>660</v>
      </c>
      <c r="I55" s="103">
        <f>+'pořadač 4 kr. 2cm'!C13</f>
        <v>0</v>
      </c>
      <c r="J55" s="178">
        <f>+'pořadač 4 kr. 2cm'!C23</f>
        <v>220</v>
      </c>
      <c r="K55" s="104">
        <f t="shared" si="1"/>
        <v>0</v>
      </c>
      <c r="L55" s="178">
        <f>+'pořadač 4 kr. 2cm'!C24</f>
        <v>220</v>
      </c>
      <c r="M55" s="103">
        <f>+'pořadač 4 kr. 2cm'!D24</f>
        <v>0</v>
      </c>
      <c r="N55" s="178">
        <f>+'pořadač 4 kr. 2cm'!C25</f>
        <v>220</v>
      </c>
      <c r="O55" s="103">
        <f>+'pořadač 4 kr. 2cm'!D25</f>
        <v>0</v>
      </c>
      <c r="P55" s="104">
        <f t="shared" si="2"/>
        <v>0</v>
      </c>
      <c r="Q55" s="105">
        <f t="shared" si="3"/>
        <v>23100</v>
      </c>
      <c r="R55" s="105">
        <f t="shared" si="7"/>
        <v>23100</v>
      </c>
      <c r="S55" s="104">
        <f t="shared" si="4"/>
        <v>0</v>
      </c>
      <c r="T55" s="229"/>
    </row>
    <row r="56" spans="1:20" s="10" customFormat="1" ht="30" x14ac:dyDescent="0.25">
      <c r="A56" s="98">
        <v>52</v>
      </c>
      <c r="B56" s="133" t="s">
        <v>95</v>
      </c>
      <c r="C56" s="100" t="str">
        <f>+'pořadač 4 kr. 3,5-5 cm'!C7</f>
        <v>Poradač A4, 4kroužkový, šíře hřbetu 3,5 - 5 cm, celoplastové s transparentní plastovou hřbetní kapsou</v>
      </c>
      <c r="D56" s="214">
        <f>+'pořadač 4 kr. 3,5-5 cm'!C12</f>
        <v>0</v>
      </c>
      <c r="E56" s="214">
        <f>+'pořadač 4 kr. 3,5-5 cm'!C11</f>
        <v>0</v>
      </c>
      <c r="F56" s="101" t="str">
        <f>+'pořadač 4 kr. 3,5-5 cm'!C8</f>
        <v>ks</v>
      </c>
      <c r="G56" s="102">
        <f>+'pořadač 4 kr. 3,5-5 cm'!C9</f>
        <v>70</v>
      </c>
      <c r="H56" s="197">
        <f>+'pořadač 4 kr. 3,5-5 cm'!C10</f>
        <v>140</v>
      </c>
      <c r="I56" s="103">
        <f>+'pořadač 4 kr. 3,5-5 cm'!C13</f>
        <v>0</v>
      </c>
      <c r="J56" s="178">
        <f>+'pořadač 4 kr. 3,5-5 cm'!C23</f>
        <v>47</v>
      </c>
      <c r="K56" s="104">
        <f t="shared" si="1"/>
        <v>0</v>
      </c>
      <c r="L56" s="178">
        <f>+'pořadač 4 kr. 3,5-5 cm'!C24</f>
        <v>47</v>
      </c>
      <c r="M56" s="103">
        <f>+'pořadač 4 kr. 3,5-5 cm'!D24</f>
        <v>0</v>
      </c>
      <c r="N56" s="178">
        <f>+'pořadač 4 kr. 3,5-5 cm'!C25</f>
        <v>46</v>
      </c>
      <c r="O56" s="103">
        <f>+'pořadač 4 kr. 3,5-5 cm'!D25</f>
        <v>0</v>
      </c>
      <c r="P56" s="104">
        <f t="shared" si="2"/>
        <v>0</v>
      </c>
      <c r="Q56" s="105">
        <f t="shared" si="3"/>
        <v>9800</v>
      </c>
      <c r="R56" s="105">
        <f t="shared" si="7"/>
        <v>9800</v>
      </c>
      <c r="S56" s="104">
        <f t="shared" si="4"/>
        <v>0</v>
      </c>
      <c r="T56" s="229"/>
    </row>
    <row r="57" spans="1:20" s="10" customFormat="1" ht="30" x14ac:dyDescent="0.25">
      <c r="A57" s="98">
        <v>53</v>
      </c>
      <c r="B57" s="133" t="s">
        <v>95</v>
      </c>
      <c r="C57" s="100" t="str">
        <f>+'pořadač 4 kr. 3,5-5 cm papír'!C7</f>
        <v>Poradač A4, 4kroužkový, šíře hřbetu 3,5 - 5 cm, potažený plastem z vnejší strany (různé barvy), vyměnitelný papírový štítek, hřbetní otvor</v>
      </c>
      <c r="D57" s="214">
        <f>+'pořadač 4 kr. 3,5-5 cm papír'!C12</f>
        <v>0</v>
      </c>
      <c r="E57" s="214">
        <f>+'pořadač 4 kr. 3,5-5 cm papír'!C11</f>
        <v>0</v>
      </c>
      <c r="F57" s="101" t="str">
        <f>+'pořadač 4 kr. 3,5-5 cm papír'!C8</f>
        <v>ks</v>
      </c>
      <c r="G57" s="102">
        <f>+'pořadač 4 kr. 3,5-5 cm papír'!C9</f>
        <v>43.5</v>
      </c>
      <c r="H57" s="197">
        <f>+'pořadač 4 kr. 3,5-5 cm papír'!C10</f>
        <v>460</v>
      </c>
      <c r="I57" s="103">
        <f>+'pořadač 4 kr. 3,5-5 cm papír'!C13</f>
        <v>0</v>
      </c>
      <c r="J57" s="178">
        <f>+'pořadač 4 kr. 3,5-5 cm papír'!C23</f>
        <v>154</v>
      </c>
      <c r="K57" s="104">
        <f t="shared" si="1"/>
        <v>0</v>
      </c>
      <c r="L57" s="178">
        <f>+'pořadač 4 kr. 3,5-5 cm papír'!C24</f>
        <v>153</v>
      </c>
      <c r="M57" s="103">
        <f>+'pořadač 4 kr. 3,5-5 cm papír'!D24</f>
        <v>0</v>
      </c>
      <c r="N57" s="178">
        <f>+'pořadač 4 kr. 3,5-5 cm papír'!C25</f>
        <v>153</v>
      </c>
      <c r="O57" s="103">
        <f>+'pořadač 4 kr. 3,5-5 cm papír'!D25</f>
        <v>0</v>
      </c>
      <c r="P57" s="104">
        <f t="shared" si="2"/>
        <v>0</v>
      </c>
      <c r="Q57" s="105">
        <f t="shared" si="3"/>
        <v>20010</v>
      </c>
      <c r="R57" s="105">
        <f t="shared" si="7"/>
        <v>20010</v>
      </c>
      <c r="S57" s="104">
        <f t="shared" si="4"/>
        <v>0</v>
      </c>
      <c r="T57" s="229"/>
    </row>
    <row r="58" spans="1:20" s="10" customFormat="1" ht="30" x14ac:dyDescent="0.25">
      <c r="A58" s="98">
        <v>54</v>
      </c>
      <c r="B58" s="133" t="s">
        <v>95</v>
      </c>
      <c r="C58" s="100" t="str">
        <f>+'pořadač archivační kapsa'!C7</f>
        <v>Pořadač archivační A4, šíře hřbetu 7 - 8 cm, s všitou kartonovou kapsou, papírový potah</v>
      </c>
      <c r="D58" s="214">
        <f>+'pořadač archivační kapsa'!C12</f>
        <v>0</v>
      </c>
      <c r="E58" s="214">
        <f>+'pořadač archivační kapsa'!C11</f>
        <v>0</v>
      </c>
      <c r="F58" s="101" t="str">
        <f>+'pořadač archivační kapsa'!C8</f>
        <v>ks</v>
      </c>
      <c r="G58" s="102">
        <f>+'pořadač archivační kapsa'!C9</f>
        <v>25.5</v>
      </c>
      <c r="H58" s="197">
        <f>+'pořadač archivační kapsa'!C10</f>
        <v>440</v>
      </c>
      <c r="I58" s="103">
        <f>+'pořadač archivační kapsa'!C13</f>
        <v>0</v>
      </c>
      <c r="J58" s="178">
        <f>+'pořadač archivační kapsa'!C23</f>
        <v>147</v>
      </c>
      <c r="K58" s="104">
        <f t="shared" si="1"/>
        <v>0</v>
      </c>
      <c r="L58" s="178">
        <f>+'pořadač archivační kapsa'!C24</f>
        <v>147</v>
      </c>
      <c r="M58" s="103">
        <f>+'pořadač archivační kapsa'!D24</f>
        <v>0</v>
      </c>
      <c r="N58" s="178">
        <f>+'pořadač archivační kapsa'!C25</f>
        <v>146</v>
      </c>
      <c r="O58" s="103">
        <f>+'pořadač archivační kapsa'!D25</f>
        <v>0</v>
      </c>
      <c r="P58" s="104">
        <f t="shared" si="2"/>
        <v>0</v>
      </c>
      <c r="Q58" s="105">
        <f t="shared" si="3"/>
        <v>11220</v>
      </c>
      <c r="R58" s="105">
        <f t="shared" ref="R58:R84" si="8">+Q58-(K104+P58)</f>
        <v>11220</v>
      </c>
      <c r="S58" s="104">
        <f t="shared" si="4"/>
        <v>0</v>
      </c>
      <c r="T58" s="229"/>
    </row>
    <row r="59" spans="1:20" s="10" customFormat="1" ht="30" x14ac:dyDescent="0.25">
      <c r="A59" s="98">
        <v>55</v>
      </c>
      <c r="B59" s="133" t="s">
        <v>95</v>
      </c>
      <c r="C59" s="100" t="str">
        <f>+'pořadač pákový 5 cm prešpán'!C7</f>
        <v>Pořadač pákový A4, šíře hřbetu 5 cm, prešpánový potah, nalepený štítek, hřbetní otvor</v>
      </c>
      <c r="D59" s="214">
        <f>+'pořadač pákový 5 cm prešpán'!C12</f>
        <v>0</v>
      </c>
      <c r="E59" s="214">
        <f>+'pořadač pákový 5 cm prešpán'!C11</f>
        <v>0</v>
      </c>
      <c r="F59" s="101" t="str">
        <f>+'pořadač pákový 5 cm prešpán'!C8</f>
        <v>ks</v>
      </c>
      <c r="G59" s="102">
        <f>+'pořadač pákový 5 cm prešpán'!C9</f>
        <v>25</v>
      </c>
      <c r="H59" s="197">
        <f>+'pořadač pákový 5 cm prešpán'!C10</f>
        <v>560</v>
      </c>
      <c r="I59" s="103">
        <f>+'pořadač pákový 5 cm prešpán'!C13</f>
        <v>0</v>
      </c>
      <c r="J59" s="178">
        <f>+'pořadač pákový 5 cm prešpán'!C23</f>
        <v>187</v>
      </c>
      <c r="K59" s="104">
        <f t="shared" si="1"/>
        <v>0</v>
      </c>
      <c r="L59" s="178">
        <f>+'pořadač pákový 5 cm prešpán'!C24</f>
        <v>187</v>
      </c>
      <c r="M59" s="103">
        <f>+'pořadač pákový 5 cm prešpán'!D24</f>
        <v>0</v>
      </c>
      <c r="N59" s="178">
        <f>+'pořadač pákový 5 cm prešpán'!C25</f>
        <v>186</v>
      </c>
      <c r="O59" s="103">
        <f>+'pořadač pákový 5 cm prešpán'!D25</f>
        <v>0</v>
      </c>
      <c r="P59" s="104">
        <f t="shared" si="2"/>
        <v>0</v>
      </c>
      <c r="Q59" s="105">
        <f t="shared" si="3"/>
        <v>14000</v>
      </c>
      <c r="R59" s="105">
        <f t="shared" si="8"/>
        <v>14000</v>
      </c>
      <c r="S59" s="104">
        <f t="shared" si="4"/>
        <v>0</v>
      </c>
      <c r="T59" s="229"/>
    </row>
    <row r="60" spans="1:20" s="10" customFormat="1" ht="45" x14ac:dyDescent="0.25">
      <c r="A60" s="98">
        <v>56</v>
      </c>
      <c r="B60" s="133" t="s">
        <v>95</v>
      </c>
      <c r="C60" s="100" t="str">
        <f>+'pořadač pákový 5 cm plast'!C7</f>
        <v>Pořadač pákový A4, šíře hřbetu 5 cm, potažený plastem z vnejší strany (různé barvy) a z vnitřní papírem, hřbetní kapsa s vyměnitelným papírovým štítkem, hřbetní otvor</v>
      </c>
      <c r="D60" s="214">
        <f>+'pořadač pákový 5 cm plast'!C12</f>
        <v>0</v>
      </c>
      <c r="E60" s="214">
        <f>+'pořadač pákový 5 cm plast'!C11</f>
        <v>0</v>
      </c>
      <c r="F60" s="101" t="str">
        <f>+'pořadač pákový 5 cm plast'!C8</f>
        <v>ks</v>
      </c>
      <c r="G60" s="102">
        <f>+'pořadač pákový 5 cm plast'!C9</f>
        <v>37.5</v>
      </c>
      <c r="H60" s="197">
        <f>+'pořadač pákový 5 cm plast'!C10</f>
        <v>240</v>
      </c>
      <c r="I60" s="103">
        <f>+'pořadač pákový 5 cm plast'!C13</f>
        <v>0</v>
      </c>
      <c r="J60" s="178">
        <f>+'pořadač pákový 5 cm plast'!C23</f>
        <v>80</v>
      </c>
      <c r="K60" s="104">
        <f t="shared" si="1"/>
        <v>0</v>
      </c>
      <c r="L60" s="178">
        <f>+'pořadač pákový 5 cm plast'!C24</f>
        <v>80</v>
      </c>
      <c r="M60" s="103">
        <f>+'pořadač pákový 5 cm plast'!D24</f>
        <v>0</v>
      </c>
      <c r="N60" s="178">
        <f>+'pořadač pákový 5 cm plast'!C25</f>
        <v>80</v>
      </c>
      <c r="O60" s="103">
        <f>+'pořadač pákový 5 cm plast'!D25</f>
        <v>0</v>
      </c>
      <c r="P60" s="104">
        <f t="shared" si="2"/>
        <v>0</v>
      </c>
      <c r="Q60" s="105">
        <f t="shared" si="3"/>
        <v>9000</v>
      </c>
      <c r="R60" s="105">
        <f t="shared" si="8"/>
        <v>9000</v>
      </c>
      <c r="S60" s="104">
        <f t="shared" si="4"/>
        <v>0</v>
      </c>
      <c r="T60" s="229"/>
    </row>
    <row r="61" spans="1:20" s="10" customFormat="1" ht="30" x14ac:dyDescent="0.25">
      <c r="A61" s="98">
        <v>57</v>
      </c>
      <c r="B61" s="133" t="s">
        <v>95</v>
      </c>
      <c r="C61" s="100" t="str">
        <f>+'pořadač pák 7-8 prešpán nalep'!C7</f>
        <v>Pořadač pákový A4, šíře hřbetu 7 - 8 cm, prešpánový potah, nalepený štítek, hřbetní otvor</v>
      </c>
      <c r="D61" s="214">
        <f>+'pořadač pák 7-8 prešpán nalep'!C12</f>
        <v>0</v>
      </c>
      <c r="E61" s="214">
        <f>+'pořadač pák 7-8 prešpán nalep'!C11</f>
        <v>0</v>
      </c>
      <c r="F61" s="101" t="str">
        <f>+'pořadač pák 7-8 prešpán nalep'!C8</f>
        <v>ks</v>
      </c>
      <c r="G61" s="102">
        <f>+'pořadač pák 7-8 prešpán nalep'!C9</f>
        <v>19</v>
      </c>
      <c r="H61" s="197">
        <f>+'pořadač pák 7-8 prešpán nalep'!C10</f>
        <v>3300</v>
      </c>
      <c r="I61" s="103">
        <f>+'pořadač pák 7-8 prešpán nalep'!C13</f>
        <v>0</v>
      </c>
      <c r="J61" s="178">
        <f>+'pořadač pák 7-8 prešpán nalep'!C23</f>
        <v>1100</v>
      </c>
      <c r="K61" s="104">
        <f t="shared" si="1"/>
        <v>0</v>
      </c>
      <c r="L61" s="178">
        <f>+'pořadač pák 7-8 prešpán nalep'!C24</f>
        <v>1100</v>
      </c>
      <c r="M61" s="103">
        <f>+'pořadač pák 7-8 prešpán nalep'!D24</f>
        <v>0</v>
      </c>
      <c r="N61" s="178">
        <f>+'pořadač pák 7-8 prešpán nalep'!C25</f>
        <v>1100</v>
      </c>
      <c r="O61" s="103">
        <f>+'pořadač pák 7-8 prešpán nalep'!D25</f>
        <v>0</v>
      </c>
      <c r="P61" s="104">
        <f t="shared" si="2"/>
        <v>0</v>
      </c>
      <c r="Q61" s="105">
        <f t="shared" si="3"/>
        <v>62700</v>
      </c>
      <c r="R61" s="105">
        <f t="shared" si="8"/>
        <v>62700</v>
      </c>
      <c r="S61" s="104">
        <f t="shared" si="4"/>
        <v>0</v>
      </c>
      <c r="T61" s="229"/>
    </row>
    <row r="62" spans="1:20" s="10" customFormat="1" ht="45" x14ac:dyDescent="0.25">
      <c r="A62" s="98">
        <v>58</v>
      </c>
      <c r="B62" s="133" t="s">
        <v>95</v>
      </c>
      <c r="C62" s="100" t="str">
        <f>+'pořadač pák 7-8 poplast vym'!C7</f>
        <v>Pořadač pákový A4, šíře hřbetu 7 - 8 cm, potažený plastem z vnejší strany (různé barvy) a z vnitřní papírem, hřbetní kapsa s vyměnitelným papírovým štítkem, hřbetní otvor</v>
      </c>
      <c r="D62" s="214">
        <f>+'pořadač pák 7-8 poplast vym'!C12</f>
        <v>0</v>
      </c>
      <c r="E62" s="214">
        <f>+'pořadač pák 7-8 poplast vym'!C11</f>
        <v>0</v>
      </c>
      <c r="F62" s="101" t="str">
        <f>+'pořadač pák 7-8 poplast vym'!C8</f>
        <v>ks</v>
      </c>
      <c r="G62" s="102">
        <f>+'pořadač pák 7-8 poplast vym'!C9</f>
        <v>45</v>
      </c>
      <c r="H62" s="197">
        <f>+'pořadač pák 7-8 poplast vym'!C10</f>
        <v>500</v>
      </c>
      <c r="I62" s="103">
        <f>+'pořadač pák 7-8 poplast vym'!C13</f>
        <v>0</v>
      </c>
      <c r="J62" s="178">
        <f>+'pořadač pák 7-8 poplast vym'!C23</f>
        <v>167</v>
      </c>
      <c r="K62" s="104">
        <f t="shared" si="1"/>
        <v>0</v>
      </c>
      <c r="L62" s="178">
        <f>+'pořadač pák 7-8 poplast vym'!C24</f>
        <v>167</v>
      </c>
      <c r="M62" s="103">
        <f>+'pořadač pák 7-8 poplast vym'!D24</f>
        <v>0</v>
      </c>
      <c r="N62" s="178">
        <f>+'pořadač pák 7-8 poplast vym'!C25</f>
        <v>166</v>
      </c>
      <c r="O62" s="103">
        <f>+'pořadač pák 7-8 poplast vym'!D25</f>
        <v>0</v>
      </c>
      <c r="P62" s="104">
        <f t="shared" si="2"/>
        <v>0</v>
      </c>
      <c r="Q62" s="105">
        <f t="shared" si="3"/>
        <v>22500</v>
      </c>
      <c r="R62" s="105">
        <f t="shared" si="8"/>
        <v>22500</v>
      </c>
      <c r="S62" s="104">
        <f t="shared" si="4"/>
        <v>0</v>
      </c>
      <c r="T62" s="229"/>
    </row>
    <row r="63" spans="1:20" s="10" customFormat="1" ht="30" x14ac:dyDescent="0.25">
      <c r="A63" s="98">
        <v>59</v>
      </c>
      <c r="B63" s="133" t="s">
        <v>95</v>
      </c>
      <c r="C63" s="100" t="str">
        <f>+'pořadač pák 7-8 samolep'!C7</f>
        <v>Pořadač pákový A4, šíře hřbetu 7 - 8 cm, potažený plastem na hřbetu z vnejší strany (různé barvy) a zbytek prešpán, samolepící štítek, hřbetní otvor</v>
      </c>
      <c r="D63" s="214">
        <f>+'pořadač pák 7-8 samolep'!C12</f>
        <v>0</v>
      </c>
      <c r="E63" s="214">
        <f>+'pořadač pák 7-8 samolep'!C11</f>
        <v>0</v>
      </c>
      <c r="F63" s="101" t="str">
        <f>+'pořadač pák 7-8 samolep'!C8</f>
        <v>ks</v>
      </c>
      <c r="G63" s="102">
        <f>+'pořadač pák 7-8 samolep'!C9</f>
        <v>28</v>
      </c>
      <c r="H63" s="197">
        <f>+'pořadač pák 7-8 samolep'!C10</f>
        <v>1140</v>
      </c>
      <c r="I63" s="103">
        <f>+'pořadač pák 7-8 samolep'!C13</f>
        <v>0</v>
      </c>
      <c r="J63" s="178">
        <f>+'pořadač pák 7-8 samolep'!C23</f>
        <v>380</v>
      </c>
      <c r="K63" s="104">
        <f t="shared" si="1"/>
        <v>0</v>
      </c>
      <c r="L63" s="178">
        <f>+'pořadač pák 7-8 samolep'!C24</f>
        <v>380</v>
      </c>
      <c r="M63" s="103">
        <f>+'pořadač pák 7-8 samolep'!D24</f>
        <v>0</v>
      </c>
      <c r="N63" s="178">
        <f>+'pořadač pák 7-8 samolep'!C25</f>
        <v>380</v>
      </c>
      <c r="O63" s="103">
        <f>+'pořadač pák 7-8 samolep'!D25</f>
        <v>0</v>
      </c>
      <c r="P63" s="104">
        <f t="shared" si="2"/>
        <v>0</v>
      </c>
      <c r="Q63" s="105">
        <f t="shared" si="3"/>
        <v>31920</v>
      </c>
      <c r="R63" s="105">
        <f t="shared" si="8"/>
        <v>31920</v>
      </c>
      <c r="S63" s="104">
        <f t="shared" si="4"/>
        <v>0</v>
      </c>
      <c r="T63" s="229"/>
    </row>
    <row r="64" spans="1:20" s="10" customFormat="1" x14ac:dyDescent="0.25">
      <c r="A64" s="98">
        <v>60</v>
      </c>
      <c r="B64" s="133" t="s">
        <v>95</v>
      </c>
      <c r="C64" s="100" t="str">
        <f>+'pořadač A5 papír'!C7</f>
        <v>Pořadač pákový A5, šíře hřbetu 7 - 8 cm, papírový potah</v>
      </c>
      <c r="D64" s="214">
        <f>+'pořadač A5 papír'!C12</f>
        <v>0</v>
      </c>
      <c r="E64" s="214">
        <f>+'pořadač A5 papír'!C11</f>
        <v>0</v>
      </c>
      <c r="F64" s="101" t="str">
        <f>+'pořadač A5 papír'!C8</f>
        <v>ks</v>
      </c>
      <c r="G64" s="102">
        <f>+'pořadač A5 papír'!C9</f>
        <v>54</v>
      </c>
      <c r="H64" s="197">
        <f>+'pořadač A5 papír'!C10</f>
        <v>20</v>
      </c>
      <c r="I64" s="103">
        <f>+'pořadač A5 papír'!C13</f>
        <v>0</v>
      </c>
      <c r="J64" s="178">
        <f>+'pořadač A5 papír'!C23</f>
        <v>7</v>
      </c>
      <c r="K64" s="104">
        <f t="shared" si="1"/>
        <v>0</v>
      </c>
      <c r="L64" s="178">
        <f>+'pořadač A5 papír'!C24</f>
        <v>7</v>
      </c>
      <c r="M64" s="103">
        <f>+'pořadač A5 papír'!D24</f>
        <v>0</v>
      </c>
      <c r="N64" s="178">
        <f>+'pořadač A5 papír'!C25</f>
        <v>6</v>
      </c>
      <c r="O64" s="103">
        <f>+'pořadač A5 papír'!D25</f>
        <v>0</v>
      </c>
      <c r="P64" s="104">
        <f t="shared" si="2"/>
        <v>0</v>
      </c>
      <c r="Q64" s="105">
        <f t="shared" si="3"/>
        <v>1080</v>
      </c>
      <c r="R64" s="105">
        <f t="shared" si="8"/>
        <v>1080</v>
      </c>
      <c r="S64" s="104">
        <f t="shared" si="4"/>
        <v>0</v>
      </c>
      <c r="T64" s="229"/>
    </row>
    <row r="65" spans="1:20" s="10" customFormat="1" x14ac:dyDescent="0.25">
      <c r="A65" s="98">
        <v>61</v>
      </c>
      <c r="B65" s="133" t="s">
        <v>95</v>
      </c>
      <c r="C65" s="100" t="str">
        <f>+'pořadač A5 plast potah'!C7</f>
        <v>Pořadač pákový A5, šíře hřbetu 7 - 8 cm, plastový potah (různé barvy)</v>
      </c>
      <c r="D65" s="214">
        <f>+'pořadač A5 plast potah'!C12</f>
        <v>0</v>
      </c>
      <c r="E65" s="214">
        <f>+'pořadač A5 plast potah'!C11</f>
        <v>0</v>
      </c>
      <c r="F65" s="101" t="str">
        <f>+'pořadač A5 plast potah'!C8</f>
        <v>ks</v>
      </c>
      <c r="G65" s="102">
        <f>+'pořadač A5 plast potah'!C9</f>
        <v>86</v>
      </c>
      <c r="H65" s="197">
        <f>+'pořadač A5 plast potah'!C10</f>
        <v>60</v>
      </c>
      <c r="I65" s="103">
        <f>+'pořadač A5 plast potah'!C13</f>
        <v>0</v>
      </c>
      <c r="J65" s="178">
        <f>+'pořadač A5 plast potah'!C23</f>
        <v>20</v>
      </c>
      <c r="K65" s="104">
        <f t="shared" si="1"/>
        <v>0</v>
      </c>
      <c r="L65" s="178">
        <f>+'pořadač A5 plast potah'!C24</f>
        <v>20</v>
      </c>
      <c r="M65" s="103">
        <f>+'pořadač A5 plast potah'!D24</f>
        <v>0</v>
      </c>
      <c r="N65" s="178">
        <f>+'pořadač A5 plast potah'!C25</f>
        <v>20</v>
      </c>
      <c r="O65" s="103">
        <f>+'pořadač A5 plast potah'!D25</f>
        <v>0</v>
      </c>
      <c r="P65" s="104">
        <f t="shared" si="2"/>
        <v>0</v>
      </c>
      <c r="Q65" s="105">
        <f t="shared" si="3"/>
        <v>5160</v>
      </c>
      <c r="R65" s="105">
        <f t="shared" si="8"/>
        <v>5160</v>
      </c>
      <c r="S65" s="104">
        <f t="shared" si="4"/>
        <v>0</v>
      </c>
      <c r="T65" s="229"/>
    </row>
    <row r="66" spans="1:20" s="10" customFormat="1" x14ac:dyDescent="0.25">
      <c r="A66" s="98">
        <v>62</v>
      </c>
      <c r="B66" s="133" t="s">
        <v>95</v>
      </c>
      <c r="C66" s="100" t="str">
        <f>+'pořadač prezentační 3 cm'!C7</f>
        <v>Pořadač prezentační A4, 4kroužkový, šíře hřbetu 3 - 6 cm</v>
      </c>
      <c r="D66" s="214">
        <f>+'pořadač prezentační 3 cm'!C12</f>
        <v>0</v>
      </c>
      <c r="E66" s="214">
        <f>+'pořadač prezentační 3 cm'!C11</f>
        <v>0</v>
      </c>
      <c r="F66" s="101" t="str">
        <f>+'pořadač prezentační 3 cm'!C8</f>
        <v>ks</v>
      </c>
      <c r="G66" s="30">
        <f>+'pořadač prezentační 3 cm'!C9</f>
        <v>70</v>
      </c>
      <c r="H66" s="197">
        <f>+'pořadač prezentační 3 cm'!C10</f>
        <v>390</v>
      </c>
      <c r="I66" s="103">
        <f>+'pořadač prezentační 3 cm'!C13</f>
        <v>0</v>
      </c>
      <c r="J66" s="178">
        <f>+'pořadač prezentační 3 cm'!C23</f>
        <v>130</v>
      </c>
      <c r="K66" s="104">
        <f t="shared" si="1"/>
        <v>0</v>
      </c>
      <c r="L66" s="178">
        <f>+'pořadač prezentační 3 cm'!C24</f>
        <v>130</v>
      </c>
      <c r="M66" s="103">
        <f>+'pořadač prezentační 3 cm'!D24</f>
        <v>0</v>
      </c>
      <c r="N66" s="178">
        <f>+'pořadač prezentační 3 cm'!C25</f>
        <v>130</v>
      </c>
      <c r="O66" s="103">
        <f>+'pořadač prezentační 3 cm'!D25</f>
        <v>0</v>
      </c>
      <c r="P66" s="104">
        <f t="shared" si="2"/>
        <v>0</v>
      </c>
      <c r="Q66" s="105">
        <f t="shared" si="3"/>
        <v>27300</v>
      </c>
      <c r="R66" s="105">
        <f t="shared" si="8"/>
        <v>27300</v>
      </c>
      <c r="S66" s="104">
        <f t="shared" si="4"/>
        <v>0</v>
      </c>
      <c r="T66" s="229"/>
    </row>
    <row r="67" spans="1:20" s="10" customFormat="1" x14ac:dyDescent="0.25">
      <c r="A67" s="98">
        <v>63</v>
      </c>
      <c r="B67" s="133" t="s">
        <v>95</v>
      </c>
      <c r="C67" s="100" t="str">
        <f>+'pořadač prezentační 7 cm'!C7</f>
        <v>Pořadač prezentační A4, 4kroužkový, šíře hřbetu 7 - 8 cm</v>
      </c>
      <c r="D67" s="214">
        <f>+'pořadač prezentační 7 cm'!C12</f>
        <v>0</v>
      </c>
      <c r="E67" s="214">
        <f>+'pořadač prezentační 7 cm'!C11</f>
        <v>0</v>
      </c>
      <c r="F67" s="101" t="str">
        <f>+'pořadač prezentační 7 cm'!C8</f>
        <v>ks</v>
      </c>
      <c r="G67" s="30">
        <f>+'pořadač prezentační 7 cm'!C9</f>
        <v>95</v>
      </c>
      <c r="H67" s="197">
        <f>+'pořadač prezentační 7 cm'!C10</f>
        <v>140</v>
      </c>
      <c r="I67" s="103">
        <f>+'pořadač prezentační 7 cm'!C13</f>
        <v>0</v>
      </c>
      <c r="J67" s="178">
        <f>+'pořadač prezentační 7 cm'!C23</f>
        <v>47</v>
      </c>
      <c r="K67" s="104">
        <f t="shared" si="1"/>
        <v>0</v>
      </c>
      <c r="L67" s="178">
        <f>+'pořadač prezentační 7 cm'!C23</f>
        <v>47</v>
      </c>
      <c r="M67" s="103">
        <f>+'pořadač prezentační 7 cm'!D24</f>
        <v>0</v>
      </c>
      <c r="N67" s="178">
        <f>+'pořadač prezentační 7 cm'!C25</f>
        <v>46</v>
      </c>
      <c r="O67" s="103">
        <f>+'pořadač prezentační 7 cm'!D25</f>
        <v>0</v>
      </c>
      <c r="P67" s="104">
        <f t="shared" si="2"/>
        <v>0</v>
      </c>
      <c r="Q67" s="105">
        <f t="shared" si="3"/>
        <v>13300</v>
      </c>
      <c r="R67" s="105">
        <f t="shared" si="8"/>
        <v>13300</v>
      </c>
      <c r="S67" s="104">
        <f t="shared" si="4"/>
        <v>0</v>
      </c>
      <c r="T67" s="229"/>
    </row>
    <row r="68" spans="1:20" s="10" customFormat="1" x14ac:dyDescent="0.25">
      <c r="A68" s="98">
        <v>64</v>
      </c>
      <c r="B68" s="166" t="s">
        <v>137</v>
      </c>
      <c r="C68" s="100" t="str">
        <f>+'rychlovazač nezávěs papír'!C7</f>
        <v>Rychlovazač A4 nezávěsný papírový nad 200 g/m2</v>
      </c>
      <c r="D68" s="214">
        <f>+'rychlovazač nezávěs papír'!C12</f>
        <v>0</v>
      </c>
      <c r="E68" s="214">
        <f>+'rychlovazač nezávěs papír'!C11</f>
        <v>0</v>
      </c>
      <c r="F68" s="101" t="str">
        <f>+'rychlovazač nezávěs papír'!C8</f>
        <v>ks</v>
      </c>
      <c r="G68" s="30">
        <f>+'rychlovazač nezávěs papír'!C9</f>
        <v>2.5</v>
      </c>
      <c r="H68" s="197">
        <f>+'rychlovazač nezávěs papír'!C10</f>
        <v>8460</v>
      </c>
      <c r="I68" s="103">
        <f>+'rychlovazač nezávěs papír'!C13</f>
        <v>0</v>
      </c>
      <c r="J68" s="178">
        <f>+'rychlovazač nezávěs papír'!C23</f>
        <v>2820</v>
      </c>
      <c r="K68" s="104">
        <f t="shared" si="1"/>
        <v>0</v>
      </c>
      <c r="L68" s="178">
        <f>+'rychlovazač nezávěs papír'!C24</f>
        <v>2820</v>
      </c>
      <c r="M68" s="103">
        <f>+'rychlovazač nezávěs papír'!D24</f>
        <v>0</v>
      </c>
      <c r="N68" s="178">
        <f>+'rychlovazač nezávěs papír'!C25</f>
        <v>2820</v>
      </c>
      <c r="O68" s="103">
        <f>+'rychlovazač nezávěs papír'!D25</f>
        <v>0</v>
      </c>
      <c r="P68" s="104">
        <f t="shared" si="2"/>
        <v>0</v>
      </c>
      <c r="Q68" s="105">
        <f t="shared" si="3"/>
        <v>21150</v>
      </c>
      <c r="R68" s="105">
        <f t="shared" si="8"/>
        <v>21150</v>
      </c>
      <c r="S68" s="104">
        <f t="shared" si="4"/>
        <v>0</v>
      </c>
      <c r="T68" s="229"/>
    </row>
    <row r="69" spans="1:20" s="10" customFormat="1" ht="30" x14ac:dyDescent="0.25">
      <c r="A69" s="98">
        <v>65</v>
      </c>
      <c r="B69" s="166" t="s">
        <v>137</v>
      </c>
      <c r="C69" s="100" t="str">
        <f>+'rychlovazač nezávěs plast'!C7</f>
        <v>Rychlovazač A4 (min 80g/m2) nezávěsný plastový, přední strana transparentní, zadní barevná (různé barvy), popisovací proužek</v>
      </c>
      <c r="D69" s="214">
        <f>+'rychlovazač nezávěs plast'!C12</f>
        <v>0</v>
      </c>
      <c r="E69" s="214">
        <f>+'rychlovazač nezávěs plast'!C11</f>
        <v>0</v>
      </c>
      <c r="F69" s="101" t="str">
        <f>+'rychlovazač nezávěs plast'!C8</f>
        <v>ks</v>
      </c>
      <c r="G69" s="30">
        <f>+'rychlovazač nezávěs plast'!C9</f>
        <v>3.5</v>
      </c>
      <c r="H69" s="197">
        <f>+'rychlovazač nezávěs plast'!C10</f>
        <v>5640</v>
      </c>
      <c r="I69" s="103">
        <f>+'rychlovazač nezávěs plast'!C13</f>
        <v>0</v>
      </c>
      <c r="J69" s="178">
        <f>+'rychlovazač nezávěs plast'!C23</f>
        <v>1880</v>
      </c>
      <c r="K69" s="104">
        <f t="shared" si="1"/>
        <v>0</v>
      </c>
      <c r="L69" s="178">
        <f>+'rychlovazač nezávěs plast'!C24</f>
        <v>1880</v>
      </c>
      <c r="M69" s="103">
        <f>+'rychlovazač nezávěs plast'!D24</f>
        <v>0</v>
      </c>
      <c r="N69" s="178">
        <f>+'rychlovazač nezávěs papír'!C25</f>
        <v>2820</v>
      </c>
      <c r="O69" s="103">
        <f>+'rychlovazač nezávěs papír'!D25</f>
        <v>0</v>
      </c>
      <c r="P69" s="104">
        <f t="shared" si="2"/>
        <v>0</v>
      </c>
      <c r="Q69" s="105">
        <f t="shared" si="3"/>
        <v>19740</v>
      </c>
      <c r="R69" s="105">
        <f t="shared" si="8"/>
        <v>19740</v>
      </c>
      <c r="S69" s="104">
        <f t="shared" si="4"/>
        <v>0</v>
      </c>
      <c r="T69" s="229"/>
    </row>
    <row r="70" spans="1:20" s="10" customFormat="1" ht="30" x14ac:dyDescent="0.25">
      <c r="A70" s="98">
        <v>66</v>
      </c>
      <c r="B70" s="166" t="s">
        <v>137</v>
      </c>
      <c r="C70" s="100" t="str">
        <f>+'rychlovazač závěs plast'!C7</f>
        <v>Rychlovazač A4 (min 80g/m2) závěsný, plastový, přední strana transparentní, zadní barevná (různé barvy), popisovatelný proužek</v>
      </c>
      <c r="D70" s="214">
        <f>+'rychlovazač závěs plast'!C12</f>
        <v>0</v>
      </c>
      <c r="E70" s="214">
        <f>+'rychlovazač závěs plast'!C11</f>
        <v>0</v>
      </c>
      <c r="F70" s="101" t="str">
        <f>+'rychlovazač závěs plast'!C8</f>
        <v>ks</v>
      </c>
      <c r="G70" s="30">
        <f>+'rychlovazač závěs plast'!C9</f>
        <v>4</v>
      </c>
      <c r="H70" s="197">
        <f>+'rychlovazač závěs plast'!C10</f>
        <v>2260</v>
      </c>
      <c r="I70" s="103">
        <f>+'rychlovazač závěs plast'!C13</f>
        <v>0</v>
      </c>
      <c r="J70" s="178">
        <f>+'rychlovazač závěs plast'!C23</f>
        <v>754</v>
      </c>
      <c r="K70" s="104">
        <f t="shared" si="1"/>
        <v>0</v>
      </c>
      <c r="L70" s="178">
        <f>+'rychlovazač závěs plast'!C24</f>
        <v>753</v>
      </c>
      <c r="M70" s="103">
        <f>+'rychlovazač závěs plast'!D24</f>
        <v>0</v>
      </c>
      <c r="N70" s="178">
        <f>+'rychlovazač závěs plast'!C25</f>
        <v>753</v>
      </c>
      <c r="O70" s="103">
        <f>+'rychlovazač závěs plast'!D25</f>
        <v>0</v>
      </c>
      <c r="P70" s="104">
        <f t="shared" si="2"/>
        <v>0</v>
      </c>
      <c r="Q70" s="105">
        <f t="shared" si="3"/>
        <v>9040</v>
      </c>
      <c r="R70" s="105">
        <f t="shared" si="8"/>
        <v>9040</v>
      </c>
      <c r="S70" s="104">
        <f t="shared" ref="S70:S103" si="9">+K70+P70</f>
        <v>0</v>
      </c>
      <c r="T70" s="229"/>
    </row>
    <row r="71" spans="1:20" s="10" customFormat="1" x14ac:dyDescent="0.25">
      <c r="A71" s="98">
        <v>67</v>
      </c>
      <c r="B71" s="166" t="s">
        <v>137</v>
      </c>
      <c r="C71" s="100" t="str">
        <f>+'rychlovazač závěs půlený'!C7</f>
        <v>Rychlovazač A4 závěsný papírový nad 200 g/m2, s přední půlenou stranou</v>
      </c>
      <c r="D71" s="214">
        <f>+'rychlovazač závěs půlený'!C12</f>
        <v>0</v>
      </c>
      <c r="E71" s="214">
        <f>+'rychlovazač závěs půlený'!C11</f>
        <v>0</v>
      </c>
      <c r="F71" s="101" t="str">
        <f>+'rychlovazač závěs půlený'!C8</f>
        <v>ks</v>
      </c>
      <c r="G71" s="30">
        <f>+'rychlovazač závěs půlený'!C9</f>
        <v>3</v>
      </c>
      <c r="H71" s="197">
        <f>+'rychlovazač závěs půlený'!C10</f>
        <v>1440</v>
      </c>
      <c r="I71" s="103">
        <f>+'rychlovazač závěs půlený'!C13</f>
        <v>0</v>
      </c>
      <c r="J71" s="178">
        <f>+'rychlovazač závěs půlený'!C23</f>
        <v>480</v>
      </c>
      <c r="K71" s="104">
        <f t="shared" si="1"/>
        <v>0</v>
      </c>
      <c r="L71" s="178">
        <f>+'rychlovazač závěs půlený'!C24</f>
        <v>480</v>
      </c>
      <c r="M71" s="103">
        <f>+'rychlovazač závěs půlený'!D24</f>
        <v>0</v>
      </c>
      <c r="N71" s="178">
        <f>+'rychlovazač závěs půlený'!C25</f>
        <v>480</v>
      </c>
      <c r="O71" s="103">
        <f>+'rychlovazač závěs půlený'!D25</f>
        <v>0</v>
      </c>
      <c r="P71" s="104">
        <f t="shared" si="2"/>
        <v>0</v>
      </c>
      <c r="Q71" s="105">
        <f t="shared" si="3"/>
        <v>4320</v>
      </c>
      <c r="R71" s="105">
        <f t="shared" si="8"/>
        <v>4320</v>
      </c>
      <c r="S71" s="104">
        <f t="shared" si="9"/>
        <v>0</v>
      </c>
      <c r="T71" s="229"/>
    </row>
    <row r="72" spans="1:20" s="10" customFormat="1" x14ac:dyDescent="0.25">
      <c r="A72" s="98">
        <v>68</v>
      </c>
      <c r="B72" s="166" t="s">
        <v>137</v>
      </c>
      <c r="C72" s="100" t="str">
        <f>+'rychlovazač závěs papír'!C7</f>
        <v>Rychlovazač A4 závěsný papírový nad 200 g/m2</v>
      </c>
      <c r="D72" s="214">
        <f>+'rychlovazač závěs papír'!C12</f>
        <v>0</v>
      </c>
      <c r="E72" s="214">
        <f>+'rychlovazač závěs papír'!C11</f>
        <v>0</v>
      </c>
      <c r="F72" s="101" t="str">
        <f>+'rychlovazač závěs papír'!C8</f>
        <v>ks</v>
      </c>
      <c r="G72" s="30">
        <f>+'rychlovazač závěs papír'!C9</f>
        <v>2.5</v>
      </c>
      <c r="H72" s="197">
        <f>+'rychlovazač závěs papír'!C10</f>
        <v>7180</v>
      </c>
      <c r="I72" s="103">
        <f>+'rychlovazač závěs papír'!C13</f>
        <v>0</v>
      </c>
      <c r="J72" s="178">
        <f>+'rychlovazač závěs papír'!C23</f>
        <v>2394</v>
      </c>
      <c r="K72" s="104">
        <f t="shared" si="1"/>
        <v>0</v>
      </c>
      <c r="L72" s="178">
        <f>+'rychlovazač závěs papír'!C24</f>
        <v>2393</v>
      </c>
      <c r="M72" s="103">
        <f>+'rychlovazač závěs papír'!D24</f>
        <v>0</v>
      </c>
      <c r="N72" s="178">
        <f>+'rychlovazač závěs papír'!C25</f>
        <v>2393</v>
      </c>
      <c r="O72" s="103">
        <f>+'rychlovazač závěs papír'!D25</f>
        <v>0</v>
      </c>
      <c r="P72" s="104">
        <f t="shared" si="2"/>
        <v>0</v>
      </c>
      <c r="Q72" s="105">
        <f t="shared" si="3"/>
        <v>17950</v>
      </c>
      <c r="R72" s="105">
        <f t="shared" si="8"/>
        <v>17950</v>
      </c>
      <c r="S72" s="104">
        <f t="shared" si="9"/>
        <v>0</v>
      </c>
      <c r="T72" s="229"/>
    </row>
    <row r="73" spans="1:20" s="10" customFormat="1" ht="45" x14ac:dyDescent="0.25">
      <c r="A73" s="98">
        <v>69</v>
      </c>
      <c r="B73" s="167" t="s">
        <v>142</v>
      </c>
      <c r="C73" s="180" t="str">
        <f>+'desky A4 plastik'!C7</f>
        <v>Desky na spisy - klasicke dvoudesky z pevné lepenky potažené plastem, při rozevření se spodní průhlednou kapsou na uložení dokumentů, různé barvy (min. černá, modrá, zelená a červená)</v>
      </c>
      <c r="D73" s="214">
        <f>+'desky A4 plastik'!C12</f>
        <v>0</v>
      </c>
      <c r="E73" s="214">
        <f>+'desky A4 plastik'!C11</f>
        <v>0</v>
      </c>
      <c r="F73" s="101" t="str">
        <f>+'desky A4 plastik'!C8</f>
        <v>ks</v>
      </c>
      <c r="G73" s="30">
        <f>+'desky A4 plastik'!C9</f>
        <v>30</v>
      </c>
      <c r="H73" s="197">
        <f>+'desky A4 plastik'!C10</f>
        <v>1670</v>
      </c>
      <c r="I73" s="103">
        <f>+'desky A4 plastik'!C13</f>
        <v>0</v>
      </c>
      <c r="J73" s="178">
        <f>+'desky A4 plastik'!C23</f>
        <v>557</v>
      </c>
      <c r="K73" s="104">
        <f t="shared" si="1"/>
        <v>0</v>
      </c>
      <c r="L73" s="178">
        <f>+'desky A4 plastik'!C24</f>
        <v>557</v>
      </c>
      <c r="M73" s="103">
        <f>+'desky A4 plastik'!D24</f>
        <v>0</v>
      </c>
      <c r="N73" s="178">
        <f>+'desky A4 plastik'!C25</f>
        <v>556</v>
      </c>
      <c r="O73" s="103">
        <f>+'desky A4 plastik'!D25</f>
        <v>0</v>
      </c>
      <c r="P73" s="104">
        <f t="shared" si="2"/>
        <v>0</v>
      </c>
      <c r="Q73" s="105">
        <f t="shared" si="3"/>
        <v>50100</v>
      </c>
      <c r="R73" s="105">
        <f t="shared" si="8"/>
        <v>50100</v>
      </c>
      <c r="S73" s="104">
        <f t="shared" si="9"/>
        <v>0</v>
      </c>
      <c r="T73" s="229"/>
    </row>
    <row r="74" spans="1:20" s="10" customFormat="1" x14ac:dyDescent="0.25">
      <c r="A74" s="98">
        <v>70</v>
      </c>
      <c r="B74" s="167" t="s">
        <v>142</v>
      </c>
      <c r="C74" s="100" t="str">
        <f>+'desky druk plast'!C7</f>
        <v>Desky A4 s drukem na šířku, spisové, 100 % odolný polypropylén, různé barvy</v>
      </c>
      <c r="D74" s="214">
        <f>+'desky druk plast'!C12</f>
        <v>0</v>
      </c>
      <c r="E74" s="214">
        <f>+'desky druk plast'!C11</f>
        <v>0</v>
      </c>
      <c r="F74" s="101" t="str">
        <f>+'desky druk plast'!C8</f>
        <v>ks</v>
      </c>
      <c r="G74" s="30">
        <f>+'desky druk plast'!C9</f>
        <v>6.7</v>
      </c>
      <c r="H74" s="197">
        <f>+'desky druk plast'!C10</f>
        <v>660</v>
      </c>
      <c r="I74" s="103">
        <f>+'desky druk plast'!C13</f>
        <v>0</v>
      </c>
      <c r="J74" s="178">
        <f>+'desky druk plast'!C23</f>
        <v>220</v>
      </c>
      <c r="K74" s="104">
        <f t="shared" si="1"/>
        <v>0</v>
      </c>
      <c r="L74" s="178">
        <f>+'desky druk plast'!C24</f>
        <v>220</v>
      </c>
      <c r="M74" s="103">
        <f>+'desky druk plast'!D24</f>
        <v>0</v>
      </c>
      <c r="N74" s="178">
        <f>+'desky druk plast'!C25</f>
        <v>220</v>
      </c>
      <c r="O74" s="103">
        <f>+'desky druk plast'!D25</f>
        <v>0</v>
      </c>
      <c r="P74" s="104">
        <f t="shared" si="2"/>
        <v>0</v>
      </c>
      <c r="Q74" s="105">
        <f t="shared" si="3"/>
        <v>4422</v>
      </c>
      <c r="R74" s="105">
        <f t="shared" si="8"/>
        <v>4422</v>
      </c>
      <c r="S74" s="104">
        <f t="shared" si="9"/>
        <v>0</v>
      </c>
      <c r="T74" s="229"/>
    </row>
    <row r="75" spans="1:20" s="10" customFormat="1" ht="30" x14ac:dyDescent="0.25">
      <c r="A75" s="98">
        <v>71</v>
      </c>
      <c r="B75" s="167" t="s">
        <v>142</v>
      </c>
      <c r="C75" s="100" t="str">
        <f>+'desky druk plast nad 1 cm'!C7</f>
        <v>Desky A4 s drukem, spisové, na šířku, prostorové (rozšířený hřbet víc než 1 cm), silný polypropylén nad 200 mic.</v>
      </c>
      <c r="D75" s="214">
        <f>+'desky druk plast nad 1 cm'!C12</f>
        <v>0</v>
      </c>
      <c r="E75" s="214">
        <f>+'desky druk plast nad 1 cm'!C11</f>
        <v>0</v>
      </c>
      <c r="F75" s="101" t="str">
        <f>+'desky druk plast nad 1 cm'!C8</f>
        <v>ks</v>
      </c>
      <c r="G75" s="30">
        <f>+'desky druk plast nad 1 cm'!C9</f>
        <v>12</v>
      </c>
      <c r="H75" s="197">
        <f>+'desky druk plast nad 1 cm'!C10</f>
        <v>680</v>
      </c>
      <c r="I75" s="103">
        <f>+'desky druk plast nad 1 cm'!C13</f>
        <v>0</v>
      </c>
      <c r="J75" s="178">
        <f>+'desky druk plast nad 1 cm'!C23</f>
        <v>227</v>
      </c>
      <c r="K75" s="104">
        <f t="shared" si="1"/>
        <v>0</v>
      </c>
      <c r="L75" s="178">
        <f>+'desky druk plast nad 1 cm'!C24</f>
        <v>227</v>
      </c>
      <c r="M75" s="103">
        <f>+'desky druk plast nad 1 cm'!D24</f>
        <v>0</v>
      </c>
      <c r="N75" s="178">
        <f>+'desky druk plast nad 1 cm'!C25</f>
        <v>226</v>
      </c>
      <c r="O75" s="103">
        <f>+'desky druk plast nad 1 cm'!D25</f>
        <v>0</v>
      </c>
      <c r="P75" s="104">
        <f t="shared" si="2"/>
        <v>0</v>
      </c>
      <c r="Q75" s="105">
        <f t="shared" si="3"/>
        <v>8160</v>
      </c>
      <c r="R75" s="105">
        <f t="shared" si="8"/>
        <v>8160</v>
      </c>
      <c r="S75" s="104">
        <f t="shared" si="9"/>
        <v>0</v>
      </c>
      <c r="T75" s="229"/>
    </row>
    <row r="76" spans="1:20" s="10" customFormat="1" ht="30" x14ac:dyDescent="0.25">
      <c r="A76" s="98">
        <v>72</v>
      </c>
      <c r="B76" s="167" t="s">
        <v>142</v>
      </c>
      <c r="C76" s="100" t="str">
        <f>+'desky tkanice'!C7</f>
        <v>Desky A4 s tkanicí, bez hřbetu, strojní lepenka min 800 g, lakovaná lepenka, mramor</v>
      </c>
      <c r="D76" s="214">
        <f>+'desky tkanice'!C12</f>
        <v>0</v>
      </c>
      <c r="E76" s="214">
        <f>+'desky tkanice'!C11</f>
        <v>0</v>
      </c>
      <c r="F76" s="101" t="str">
        <f>+'desky tkanice'!C8</f>
        <v>ks</v>
      </c>
      <c r="G76" s="30">
        <f>+'desky tkanice'!C9</f>
        <v>12</v>
      </c>
      <c r="H76" s="197">
        <f>+'desky tkanice'!C10</f>
        <v>9270</v>
      </c>
      <c r="I76" s="103">
        <f>+'desky tkanice'!C13</f>
        <v>0</v>
      </c>
      <c r="J76" s="178">
        <f>+'desky tkanice'!C23</f>
        <v>3090</v>
      </c>
      <c r="K76" s="104">
        <f t="shared" si="1"/>
        <v>0</v>
      </c>
      <c r="L76" s="178">
        <f>+'desky tkanice'!C24</f>
        <v>3090</v>
      </c>
      <c r="M76" s="103">
        <f>+'desky tkanice'!D24</f>
        <v>0</v>
      </c>
      <c r="N76" s="178">
        <f>+'desky tkanice'!C25</f>
        <v>3090</v>
      </c>
      <c r="O76" s="103">
        <f>+'desky tkanice'!D25</f>
        <v>0</v>
      </c>
      <c r="P76" s="104">
        <f t="shared" si="2"/>
        <v>0</v>
      </c>
      <c r="Q76" s="105">
        <f t="shared" si="3"/>
        <v>111240</v>
      </c>
      <c r="R76" s="105">
        <f t="shared" si="8"/>
        <v>111240</v>
      </c>
      <c r="S76" s="104">
        <f t="shared" si="9"/>
        <v>0</v>
      </c>
      <c r="T76" s="229"/>
    </row>
    <row r="77" spans="1:20" s="10" customFormat="1" x14ac:dyDescent="0.25">
      <c r="A77" s="98">
        <v>73</v>
      </c>
      <c r="B77" s="167" t="s">
        <v>142</v>
      </c>
      <c r="C77" s="100" t="str">
        <f>+'desky A5 druk'!C7</f>
        <v>Desky A5 s drukem, spisové, odolný polypropylén, různé barvy</v>
      </c>
      <c r="D77" s="214">
        <f>+'desky A5 druk'!C12</f>
        <v>0</v>
      </c>
      <c r="E77" s="214">
        <f>+'desky A5 druk'!C11</f>
        <v>0</v>
      </c>
      <c r="F77" s="101" t="str">
        <f>+'desky A5 druk'!C8</f>
        <v>ks</v>
      </c>
      <c r="G77" s="30">
        <f>+'desky A5 druk'!C9</f>
        <v>6</v>
      </c>
      <c r="H77" s="197">
        <f>+'desky A5 druk'!C10</f>
        <v>1100</v>
      </c>
      <c r="I77" s="103">
        <f>+'desky A5 druk'!C13</f>
        <v>0</v>
      </c>
      <c r="J77" s="178">
        <f>+'desky A5 druk'!C23</f>
        <v>367</v>
      </c>
      <c r="K77" s="104">
        <f t="shared" si="1"/>
        <v>0</v>
      </c>
      <c r="L77" s="178">
        <f>+'desky A5 druk'!C24</f>
        <v>367</v>
      </c>
      <c r="M77" s="103">
        <f>+'desky A5 druk'!D24</f>
        <v>0</v>
      </c>
      <c r="N77" s="178">
        <f>+'desky A5 druk'!C25</f>
        <v>366</v>
      </c>
      <c r="O77" s="103">
        <f>+'desky A5 druk'!D25</f>
        <v>0</v>
      </c>
      <c r="P77" s="104">
        <f t="shared" si="2"/>
        <v>0</v>
      </c>
      <c r="Q77" s="105">
        <f t="shared" si="3"/>
        <v>6600</v>
      </c>
      <c r="R77" s="105">
        <f t="shared" si="8"/>
        <v>6600</v>
      </c>
      <c r="S77" s="104">
        <f t="shared" si="9"/>
        <v>0</v>
      </c>
      <c r="T77" s="229"/>
    </row>
    <row r="78" spans="1:20" s="10" customFormat="1" ht="22.5" x14ac:dyDescent="0.25">
      <c r="A78" s="98">
        <v>74</v>
      </c>
      <c r="B78" s="170" t="s">
        <v>145</v>
      </c>
      <c r="C78" s="100" t="str">
        <f>+'lamino kapsa A4 100'!C7</f>
        <v>Laminovací kapsy A4, balení: 100 ks, min 100 mikronů</v>
      </c>
      <c r="D78" s="214">
        <f>+'lamino kapsa A4 100'!C12</f>
        <v>0</v>
      </c>
      <c r="E78" s="214">
        <f>+'lamino kapsa A4 100'!C11</f>
        <v>0</v>
      </c>
      <c r="F78" s="101" t="str">
        <f>+'lamino kapsa A4 100'!C8</f>
        <v xml:space="preserve">balení </v>
      </c>
      <c r="G78" s="30">
        <f>+'lamino kapsa A4 100'!C9</f>
        <v>160</v>
      </c>
      <c r="H78" s="197">
        <f>+'lamino kapsa A4 100'!C10</f>
        <v>920</v>
      </c>
      <c r="I78" s="103">
        <f>+'lamino kapsa A4 100'!C13</f>
        <v>0</v>
      </c>
      <c r="J78" s="178">
        <f>+'lamino kapsa A4 100'!C23</f>
        <v>307</v>
      </c>
      <c r="K78" s="104">
        <f t="shared" si="1"/>
        <v>0</v>
      </c>
      <c r="L78" s="178">
        <f>+'lamino kapsa A4 100'!C24</f>
        <v>307</v>
      </c>
      <c r="M78" s="103">
        <f>+'lamino kapsa A4 100'!D24</f>
        <v>0</v>
      </c>
      <c r="N78" s="178">
        <f>+'lamino kapsa A4 100'!C25</f>
        <v>306</v>
      </c>
      <c r="O78" s="103">
        <f>+'lamino kapsa A4 100'!D25</f>
        <v>0</v>
      </c>
      <c r="P78" s="104">
        <f t="shared" si="2"/>
        <v>0</v>
      </c>
      <c r="Q78" s="105">
        <f t="shared" si="3"/>
        <v>147200</v>
      </c>
      <c r="R78" s="105">
        <f t="shared" si="8"/>
        <v>147200</v>
      </c>
      <c r="S78" s="104">
        <f t="shared" si="9"/>
        <v>0</v>
      </c>
      <c r="T78" s="229"/>
    </row>
    <row r="79" spans="1:20" s="10" customFormat="1" ht="22.5" x14ac:dyDescent="0.25">
      <c r="A79" s="98">
        <v>75</v>
      </c>
      <c r="B79" s="170" t="s">
        <v>145</v>
      </c>
      <c r="C79" s="100" t="str">
        <f>+'lamino kapsa A4 80'!C7</f>
        <v>Laminovací kapsy A4, balení: 100 ks,  min 80 mikronů</v>
      </c>
      <c r="D79" s="214">
        <f>+'lamino kapsa A4 80'!C12</f>
        <v>0</v>
      </c>
      <c r="E79" s="214">
        <f>+'lamino kapsa A4 80'!C11</f>
        <v>0</v>
      </c>
      <c r="F79" s="101" t="str">
        <f>+'lamino kapsa A4 80'!C8</f>
        <v xml:space="preserve">balení </v>
      </c>
      <c r="G79" s="30">
        <f>+'lamino kapsa A4 80'!C9</f>
        <v>140</v>
      </c>
      <c r="H79" s="197">
        <f>+'lamino kapsa A4 80'!C10</f>
        <v>70</v>
      </c>
      <c r="I79" s="103">
        <f>+'lamino kapsa A4 80'!C13</f>
        <v>0</v>
      </c>
      <c r="J79" s="178">
        <f>+'lamino kapsa A4 80'!C23</f>
        <v>24</v>
      </c>
      <c r="K79" s="104">
        <f t="shared" si="1"/>
        <v>0</v>
      </c>
      <c r="L79" s="178">
        <f>+'lamino kapsa A4 80'!C24</f>
        <v>23</v>
      </c>
      <c r="M79" s="103">
        <f>+'lamino kapsa A4 80'!D24</f>
        <v>0</v>
      </c>
      <c r="N79" s="178">
        <f>+'lamino kapsa A4 80'!C25</f>
        <v>23</v>
      </c>
      <c r="O79" s="103">
        <f>+'lamino kapsa A4 80'!D25</f>
        <v>0</v>
      </c>
      <c r="P79" s="104">
        <f t="shared" si="2"/>
        <v>0</v>
      </c>
      <c r="Q79" s="105">
        <f t="shared" si="3"/>
        <v>9800</v>
      </c>
      <c r="R79" s="105">
        <f t="shared" si="8"/>
        <v>9800</v>
      </c>
      <c r="S79" s="104">
        <f t="shared" si="9"/>
        <v>0</v>
      </c>
      <c r="T79" s="229"/>
    </row>
    <row r="80" spans="1:20" s="10" customFormat="1" ht="22.5" x14ac:dyDescent="0.25">
      <c r="A80" s="98">
        <v>76</v>
      </c>
      <c r="B80" s="170" t="s">
        <v>145</v>
      </c>
      <c r="C80" s="100" t="str">
        <f>+'lamino kapsa A7'!C7</f>
        <v>Laminovací kapsy A7, balení: 100 ks, min 100 mikronů</v>
      </c>
      <c r="D80" s="214">
        <f>+'lamino kapsa A7'!C12</f>
        <v>0</v>
      </c>
      <c r="E80" s="214">
        <f>+'lamino kapsa A7'!C11</f>
        <v>0</v>
      </c>
      <c r="F80" s="101" t="str">
        <f>+'lamino kapsa A7'!C8</f>
        <v xml:space="preserve">balení </v>
      </c>
      <c r="G80" s="30">
        <f>+'lamino kapsa A7'!C9</f>
        <v>110</v>
      </c>
      <c r="H80" s="197">
        <f>+'lamino kapsa A7'!C10</f>
        <v>1220</v>
      </c>
      <c r="I80" s="103">
        <f>+'lamino kapsa A7'!C13</f>
        <v>0</v>
      </c>
      <c r="J80" s="178">
        <f>+'lamino kapsa A7'!C23</f>
        <v>407</v>
      </c>
      <c r="K80" s="104">
        <f t="shared" si="1"/>
        <v>0</v>
      </c>
      <c r="L80" s="178">
        <f>+'lamino kapsa A7'!C24</f>
        <v>407</v>
      </c>
      <c r="M80" s="103">
        <f>+'lamino kapsa A7'!D24</f>
        <v>0</v>
      </c>
      <c r="N80" s="178">
        <f>+'lamino kapsa A7'!C25</f>
        <v>406</v>
      </c>
      <c r="O80" s="103">
        <f>+'lamino kapsa A7'!D25</f>
        <v>0</v>
      </c>
      <c r="P80" s="104">
        <f t="shared" si="2"/>
        <v>0</v>
      </c>
      <c r="Q80" s="105">
        <f t="shared" si="3"/>
        <v>134200</v>
      </c>
      <c r="R80" s="105">
        <f t="shared" si="8"/>
        <v>134200</v>
      </c>
      <c r="S80" s="104">
        <f t="shared" si="9"/>
        <v>0</v>
      </c>
      <c r="T80" s="229"/>
    </row>
    <row r="81" spans="1:20" s="10" customFormat="1" ht="45" x14ac:dyDescent="0.25">
      <c r="A81" s="98">
        <v>77</v>
      </c>
      <c r="B81" s="173" t="s">
        <v>150</v>
      </c>
      <c r="C81" s="100" t="str">
        <f>+'archivační krabice 35x25x10'!C7</f>
        <v>Archivační krabice z mikrovlné lepenky na formáty A4 k uložení maximálně 1000 listů. Prostor k označení obsahu na dvou stranách. Hřbetní otvor pro snadné vytažení. Dodáváno v rozloženém stavu. Rozměr 350 x 250 x 100 mm.</v>
      </c>
      <c r="D81" s="214">
        <f>+'archivační krabice 35x25x10'!C12</f>
        <v>0</v>
      </c>
      <c r="E81" s="214">
        <f>+'archivační krabice 35x25x10'!C11</f>
        <v>0</v>
      </c>
      <c r="F81" s="101" t="str">
        <f>+'archivační krabice 35x25x10'!C8</f>
        <v>ks</v>
      </c>
      <c r="G81" s="30">
        <f>+'archivační krabice 35x25x10'!C9</f>
        <v>21</v>
      </c>
      <c r="H81" s="197">
        <f>+'archivační krabice 35x25x10'!C10</f>
        <v>180</v>
      </c>
      <c r="I81" s="103">
        <f>+'archivační krabice 35x25x10'!C13</f>
        <v>0</v>
      </c>
      <c r="J81" s="178">
        <f>+'archivační krabice 35x25x10'!C23</f>
        <v>60</v>
      </c>
      <c r="K81" s="104">
        <f t="shared" si="1"/>
        <v>0</v>
      </c>
      <c r="L81" s="178">
        <f>+'archivační krabice 35x25x10'!C24</f>
        <v>60</v>
      </c>
      <c r="M81" s="103">
        <f>+'archivační krabice 35x25x10'!D24</f>
        <v>0</v>
      </c>
      <c r="N81" s="178">
        <f>+'archivační krabice 35x25x10'!C25</f>
        <v>60</v>
      </c>
      <c r="O81" s="103">
        <f>+'archivační krabice 35x25x10'!D25</f>
        <v>0</v>
      </c>
      <c r="P81" s="104">
        <f t="shared" si="2"/>
        <v>0</v>
      </c>
      <c r="Q81" s="105">
        <f t="shared" si="3"/>
        <v>3780</v>
      </c>
      <c r="R81" s="105">
        <f t="shared" si="8"/>
        <v>3780</v>
      </c>
      <c r="S81" s="104">
        <f t="shared" si="9"/>
        <v>0</v>
      </c>
      <c r="T81" s="229"/>
    </row>
    <row r="82" spans="1:20" s="10" customFormat="1" ht="45" x14ac:dyDescent="0.25">
      <c r="A82" s="98">
        <v>78</v>
      </c>
      <c r="B82" s="173" t="s">
        <v>150</v>
      </c>
      <c r="C82" s="100" t="str">
        <f>+'archivační krabice 35x25x1'!C7</f>
        <v>Archivační krabice z mikrovlné lepenky na formáty A4 k uložení maximálně 1500 listů. Prostor k označení obsahu na dvou stranách. Hřbetní otvor pro snadné vytažení. Dodáváno v rozloženém stavu. Rozměr 350 x 250 x 150 mm.</v>
      </c>
      <c r="D82" s="214">
        <f>+'archivační krabice 35x25x1'!C12</f>
        <v>0</v>
      </c>
      <c r="E82" s="214">
        <f>+'archivační krabice 35x25x1'!C11</f>
        <v>0</v>
      </c>
      <c r="F82" s="101" t="str">
        <f>+'archivační krabice 35x25x1'!C8</f>
        <v>ks</v>
      </c>
      <c r="G82" s="30">
        <f>+'archivační krabice 35x25x1'!C9</f>
        <v>36</v>
      </c>
      <c r="H82" s="197">
        <f>+'archivační krabice 35x25x1'!C10</f>
        <v>160</v>
      </c>
      <c r="I82" s="103">
        <f>+'archivační krabice 35x25x1'!C13</f>
        <v>0</v>
      </c>
      <c r="J82" s="178">
        <f>+'archivační krabice 35x25x1'!C23</f>
        <v>54</v>
      </c>
      <c r="K82" s="104">
        <f t="shared" si="1"/>
        <v>0</v>
      </c>
      <c r="L82" s="178">
        <f>+'archivační krabice 35x25x1'!C24</f>
        <v>53</v>
      </c>
      <c r="M82" s="103">
        <f>+'archivační krabice 35x25x1'!D24</f>
        <v>0</v>
      </c>
      <c r="N82" s="178">
        <f>+'archivační krabice 35x25x1'!C25</f>
        <v>53</v>
      </c>
      <c r="O82" s="103">
        <f>+'archivační krabice 35x25x1'!D25</f>
        <v>0</v>
      </c>
      <c r="P82" s="104">
        <f t="shared" si="2"/>
        <v>0</v>
      </c>
      <c r="Q82" s="105">
        <f t="shared" si="3"/>
        <v>5760</v>
      </c>
      <c r="R82" s="105">
        <f t="shared" si="8"/>
        <v>5760</v>
      </c>
      <c r="S82" s="104">
        <f t="shared" si="9"/>
        <v>0</v>
      </c>
      <c r="T82" s="229"/>
    </row>
    <row r="83" spans="1:20" s="10" customFormat="1" ht="45" x14ac:dyDescent="0.25">
      <c r="A83" s="98">
        <v>79</v>
      </c>
      <c r="B83" s="173" t="s">
        <v>150</v>
      </c>
      <c r="C83" s="100" t="str">
        <f>+'archivační box'!C7</f>
        <v>Archivační box, materiál třívrstvá lepenka, pevná konstrukce, přehledné popisování, určeno pro uložení min. 5 ks pořadačů A4 o šířce 8cm nebo min. 4 ks pořadačů o šířce 10 cm</v>
      </c>
      <c r="D83" s="214">
        <f>+'archivační box'!C12</f>
        <v>0</v>
      </c>
      <c r="E83" s="214">
        <f>+'archivační box'!C11</f>
        <v>0</v>
      </c>
      <c r="F83" s="101" t="str">
        <f>+'archivační box'!C8</f>
        <v>ks</v>
      </c>
      <c r="G83" s="30">
        <f>+'archivační box'!C9</f>
        <v>93</v>
      </c>
      <c r="H83" s="197">
        <f>+'archivační box'!C10</f>
        <v>240</v>
      </c>
      <c r="I83" s="103">
        <f>+'archivační box'!C13</f>
        <v>0</v>
      </c>
      <c r="J83" s="178">
        <f>+'archivační box'!C23</f>
        <v>80</v>
      </c>
      <c r="K83" s="104">
        <f t="shared" si="1"/>
        <v>0</v>
      </c>
      <c r="L83" s="178">
        <f>+'archivační box'!C24</f>
        <v>80</v>
      </c>
      <c r="M83" s="103">
        <f>+'archivační box'!D24</f>
        <v>0</v>
      </c>
      <c r="N83" s="178">
        <f>+'archivační box'!C25</f>
        <v>80</v>
      </c>
      <c r="O83" s="103">
        <f>+'archivační box'!D25</f>
        <v>0</v>
      </c>
      <c r="P83" s="104">
        <f t="shared" si="2"/>
        <v>0</v>
      </c>
      <c r="Q83" s="105">
        <f t="shared" si="3"/>
        <v>22320</v>
      </c>
      <c r="R83" s="105">
        <f t="shared" si="8"/>
        <v>22320</v>
      </c>
      <c r="S83" s="104">
        <f t="shared" si="9"/>
        <v>0</v>
      </c>
      <c r="T83" s="229"/>
    </row>
    <row r="84" spans="1:20" s="10" customFormat="1" x14ac:dyDescent="0.25">
      <c r="A84" s="98">
        <v>80</v>
      </c>
      <c r="B84" s="179" t="s">
        <v>153</v>
      </c>
      <c r="C84" s="100" t="str">
        <f>+'A4 L 110'!C7</f>
        <v>Obal L, A4, 110 mikronů, lesklý, 1 ks</v>
      </c>
      <c r="D84" s="214">
        <f>+'A4 L 110'!C12</f>
        <v>0</v>
      </c>
      <c r="E84" s="214">
        <f>+'A4 L 110'!C11</f>
        <v>0</v>
      </c>
      <c r="F84" s="101" t="str">
        <f>+'A4 L 110'!C8</f>
        <v>ks</v>
      </c>
      <c r="G84" s="30">
        <f>+'A4 L 110'!C9</f>
        <v>1.3</v>
      </c>
      <c r="H84" s="197">
        <f>+'A4 L 110'!C10</f>
        <v>3720</v>
      </c>
      <c r="I84" s="103">
        <f>+'A4 L 110'!C13</f>
        <v>0</v>
      </c>
      <c r="J84" s="178">
        <f>+'A4 L 110'!C23</f>
        <v>1240</v>
      </c>
      <c r="K84" s="104">
        <f t="shared" si="1"/>
        <v>0</v>
      </c>
      <c r="L84" s="178">
        <f>+'A4 L 110'!C24</f>
        <v>1240</v>
      </c>
      <c r="M84" s="103">
        <f>+'A4 L 110'!D24</f>
        <v>0</v>
      </c>
      <c r="N84" s="178">
        <f>+'A4 L 110'!C25</f>
        <v>1240</v>
      </c>
      <c r="O84" s="103">
        <f>+'A4 L 110'!D25</f>
        <v>0</v>
      </c>
      <c r="P84" s="104">
        <f t="shared" si="2"/>
        <v>0</v>
      </c>
      <c r="Q84" s="105">
        <f t="shared" si="3"/>
        <v>4836</v>
      </c>
      <c r="R84" s="105">
        <f t="shared" si="8"/>
        <v>4836</v>
      </c>
      <c r="S84" s="104">
        <f t="shared" si="9"/>
        <v>0</v>
      </c>
      <c r="T84" s="229"/>
    </row>
    <row r="85" spans="1:20" s="10" customFormat="1" x14ac:dyDescent="0.25">
      <c r="A85" s="98">
        <v>81</v>
      </c>
      <c r="B85" s="179" t="s">
        <v>153</v>
      </c>
      <c r="C85" s="100" t="str">
        <f>+'A4 L 115-120'!C7</f>
        <v>Obal L, A4, 115 - 120 mikronů, čirý, 1 ks, PVC</v>
      </c>
      <c r="D85" s="214">
        <f>+'A4 L 115-120'!C12</f>
        <v>0</v>
      </c>
      <c r="E85" s="214">
        <f>+'A4 L 115-120'!C11</f>
        <v>0</v>
      </c>
      <c r="F85" s="101" t="str">
        <f>+'A4 L 115-120'!C8</f>
        <v>ks</v>
      </c>
      <c r="G85" s="102">
        <f>+'A4 L 115-120'!C9</f>
        <v>1.4</v>
      </c>
      <c r="H85" s="197">
        <f>+'A4 L 115-120'!C10</f>
        <v>5280</v>
      </c>
      <c r="I85" s="103">
        <f>+'A4 L 115-120'!C13</f>
        <v>0</v>
      </c>
      <c r="J85" s="178">
        <f>+'A4 L 115-120'!C23</f>
        <v>1760</v>
      </c>
      <c r="K85" s="104">
        <f t="shared" si="1"/>
        <v>0</v>
      </c>
      <c r="L85" s="178">
        <f>+'A4 L 115-120'!C24</f>
        <v>1760</v>
      </c>
      <c r="M85" s="103">
        <f>+'A4 L 115-120'!D24</f>
        <v>0</v>
      </c>
      <c r="N85" s="178">
        <f>+'A4 L 115-120'!C25</f>
        <v>1760</v>
      </c>
      <c r="O85" s="103">
        <f>+'A4 L 115-120'!D25</f>
        <v>0</v>
      </c>
      <c r="P85" s="104">
        <f t="shared" si="2"/>
        <v>0</v>
      </c>
      <c r="Q85" s="105">
        <f t="shared" si="3"/>
        <v>7391.9999999999991</v>
      </c>
      <c r="R85" s="105">
        <f>+Q85-(K120+P85)</f>
        <v>7391.9999999999991</v>
      </c>
      <c r="S85" s="104">
        <f t="shared" si="9"/>
        <v>0</v>
      </c>
      <c r="T85" s="229" t="s">
        <v>221</v>
      </c>
    </row>
    <row r="86" spans="1:20" s="10" customFormat="1" x14ac:dyDescent="0.25">
      <c r="A86" s="98">
        <v>82</v>
      </c>
      <c r="B86" s="179" t="s">
        <v>153</v>
      </c>
      <c r="C86" s="100" t="str">
        <f>+'A4 L 140-150'!C7</f>
        <v>Obal L, A4, 140 - 150 mikronů, čirý, 1 ks, PVC</v>
      </c>
      <c r="D86" s="214">
        <f>+'A4 L 140-150'!C12</f>
        <v>0</v>
      </c>
      <c r="E86" s="214">
        <f>+'A4 L 140-150'!C11</f>
        <v>0</v>
      </c>
      <c r="F86" s="101" t="str">
        <f>+'A4 L 140-150'!C8</f>
        <v>ks</v>
      </c>
      <c r="G86" s="102">
        <f>+'A4 L 140-150'!C9</f>
        <v>3.9</v>
      </c>
      <c r="H86" s="197">
        <f>+'A4 L 140-150'!C10</f>
        <v>8360</v>
      </c>
      <c r="I86" s="103">
        <f>+'A4 L 140-150'!C13</f>
        <v>0</v>
      </c>
      <c r="J86" s="178">
        <f>+'A4 L 140-150'!C23</f>
        <v>2787</v>
      </c>
      <c r="K86" s="104">
        <f t="shared" si="1"/>
        <v>0</v>
      </c>
      <c r="L86" s="178">
        <f>+'A4 L 140-150'!C24</f>
        <v>2787</v>
      </c>
      <c r="M86" s="103">
        <f>+'A4 L 140-150'!D24</f>
        <v>0</v>
      </c>
      <c r="N86" s="178">
        <f>+'A4 L 140-150'!C25</f>
        <v>2786</v>
      </c>
      <c r="O86" s="103">
        <f>+'A4 L 140-150'!D25</f>
        <v>0</v>
      </c>
      <c r="P86" s="104">
        <f t="shared" si="2"/>
        <v>0</v>
      </c>
      <c r="Q86" s="105">
        <f t="shared" si="3"/>
        <v>32604</v>
      </c>
      <c r="R86" s="105">
        <f>+Q86-(K121+P86)</f>
        <v>32604</v>
      </c>
      <c r="S86" s="104">
        <f t="shared" si="9"/>
        <v>0</v>
      </c>
      <c r="T86" s="229"/>
    </row>
    <row r="87" spans="1:20" s="10" customFormat="1" x14ac:dyDescent="0.25">
      <c r="A87" s="98">
        <v>83</v>
      </c>
      <c r="B87" s="179" t="s">
        <v>153</v>
      </c>
      <c r="C87" s="100" t="str">
        <f>+'A4 L 160'!C7</f>
        <v>Obal L, A4, 160 mikronů a víc, čirý, lesklý, 1 ks, PVC</v>
      </c>
      <c r="D87" s="214">
        <f>+'A4 L 160'!C12</f>
        <v>0</v>
      </c>
      <c r="E87" s="214">
        <f>+'A4 L 160'!C11</f>
        <v>0</v>
      </c>
      <c r="F87" s="101" t="str">
        <f>+'A4 L 160'!C8</f>
        <v>ks</v>
      </c>
      <c r="G87" s="102">
        <f>+'A4 L 160'!C9</f>
        <v>4</v>
      </c>
      <c r="H87" s="197">
        <f>+'A4 L 160'!C10</f>
        <v>800</v>
      </c>
      <c r="I87" s="103">
        <f>+'A4 L 160'!C13</f>
        <v>0</v>
      </c>
      <c r="J87" s="178">
        <f>+'A4 L 160'!C23</f>
        <v>267</v>
      </c>
      <c r="K87" s="104">
        <f t="shared" si="1"/>
        <v>0</v>
      </c>
      <c r="L87" s="178">
        <f>+'A4 L 160'!C24</f>
        <v>267</v>
      </c>
      <c r="M87" s="103">
        <f>+'A4 L 160'!D24</f>
        <v>0</v>
      </c>
      <c r="N87" s="178">
        <f>+'A4 L 160'!C25</f>
        <v>266</v>
      </c>
      <c r="O87" s="103">
        <f>+'A4 L 160'!D25</f>
        <v>0</v>
      </c>
      <c r="P87" s="104">
        <f t="shared" si="2"/>
        <v>0</v>
      </c>
      <c r="Q87" s="105">
        <f t="shared" si="3"/>
        <v>3200</v>
      </c>
      <c r="R87" s="105">
        <f>+Q87-(K123+P87)</f>
        <v>3200</v>
      </c>
      <c r="S87" s="104">
        <f t="shared" si="9"/>
        <v>0</v>
      </c>
      <c r="T87" s="229"/>
    </row>
    <row r="88" spans="1:20" s="10" customFormat="1" x14ac:dyDescent="0.25">
      <c r="A88" s="98">
        <v>84</v>
      </c>
      <c r="B88" s="179" t="s">
        <v>153</v>
      </c>
      <c r="C88" s="100" t="str">
        <f>+'A4 L 170-180 čirý lesk'!C7</f>
        <v>Obal L, A4, 170 - 180 mikronů, čirý, lesklý, 1 ks, PVC</v>
      </c>
      <c r="D88" s="214">
        <f>+'A4 L 170-180 čirý lesk'!C12</f>
        <v>0</v>
      </c>
      <c r="E88" s="214">
        <f>+'A4 L 170-180 čirý lesk'!C11</f>
        <v>0</v>
      </c>
      <c r="F88" s="101" t="str">
        <f>+'A4 L 170-180 čirý lesk'!C8</f>
        <v>ks</v>
      </c>
      <c r="G88" s="102">
        <f>+'A4 L 170-180 čirý lesk'!C9</f>
        <v>2.5</v>
      </c>
      <c r="H88" s="197">
        <f>+'A4 L 170-180 čirý lesk'!C10</f>
        <v>2480</v>
      </c>
      <c r="I88" s="103">
        <f>+'A4 L 170-180 čirý lesk'!C13</f>
        <v>0</v>
      </c>
      <c r="J88" s="178">
        <f>+'A4 L 170-180 čirý lesk'!C23</f>
        <v>827</v>
      </c>
      <c r="K88" s="104">
        <f t="shared" si="1"/>
        <v>0</v>
      </c>
      <c r="L88" s="178">
        <f>+'A4 L 170-180 čirý lesk'!C24</f>
        <v>827</v>
      </c>
      <c r="M88" s="103">
        <f>+'A4 L 170-180 čirý lesk'!D24</f>
        <v>0</v>
      </c>
      <c r="N88" s="178">
        <f>+'A4 L 170-180 čirý lesk'!C25</f>
        <v>826</v>
      </c>
      <c r="O88" s="103">
        <f>+'A4 L 170-180 čirý lesk'!D25</f>
        <v>0</v>
      </c>
      <c r="P88" s="104">
        <f t="shared" si="2"/>
        <v>0</v>
      </c>
      <c r="Q88" s="105">
        <f t="shared" si="3"/>
        <v>6200</v>
      </c>
      <c r="R88" s="105">
        <f t="shared" ref="R88:R102" si="10">+Q88-(K123+P88)</f>
        <v>6200</v>
      </c>
      <c r="S88" s="104">
        <f t="shared" si="9"/>
        <v>0</v>
      </c>
      <c r="T88" s="229"/>
    </row>
    <row r="89" spans="1:20" s="10" customFormat="1" x14ac:dyDescent="0.25">
      <c r="A89" s="98">
        <v>85</v>
      </c>
      <c r="B89" s="179" t="s">
        <v>153</v>
      </c>
      <c r="C89" s="100" t="str">
        <f>+'A4 L 170-180 hrubý'!C7</f>
        <v>Obal L, A4, 170 - 180 mikronů, hrubý, 1 ks, PVC, 220 x 310 mm</v>
      </c>
      <c r="D89" s="214">
        <f>+'A4 L 170-180 hrubý'!C12</f>
        <v>0</v>
      </c>
      <c r="E89" s="214">
        <f>+'A4 L 170-180 hrubý'!C11</f>
        <v>0</v>
      </c>
      <c r="F89" s="101" t="str">
        <f>+'A4 L 170-180 hrubý'!C8</f>
        <v>ks</v>
      </c>
      <c r="G89" s="102">
        <f>+'A4 L 170-180 hrubý'!C9</f>
        <v>2.5</v>
      </c>
      <c r="H89" s="197">
        <f>+'A4 L 170-180 hrubý'!C10</f>
        <v>720</v>
      </c>
      <c r="I89" s="103">
        <f>+'A4 L 170-180 hrubý'!C13</f>
        <v>0</v>
      </c>
      <c r="J89" s="178">
        <f>+'A4 L 170-180 hrubý'!C23</f>
        <v>240</v>
      </c>
      <c r="K89" s="104">
        <f t="shared" si="1"/>
        <v>0</v>
      </c>
      <c r="L89" s="178">
        <f>+'A4 L 170-180 hrubý'!C24</f>
        <v>240</v>
      </c>
      <c r="M89" s="103">
        <f>+'A4 L 170-180 hrubý'!D24</f>
        <v>0</v>
      </c>
      <c r="N89" s="178">
        <f>+'A4 L 170-180 hrubý'!C25</f>
        <v>240</v>
      </c>
      <c r="O89" s="103">
        <f>+'A4 L 170-180 hrubý'!D25</f>
        <v>0</v>
      </c>
      <c r="P89" s="104">
        <f t="shared" si="2"/>
        <v>0</v>
      </c>
      <c r="Q89" s="105">
        <f t="shared" si="3"/>
        <v>1800</v>
      </c>
      <c r="R89" s="105">
        <f t="shared" si="10"/>
        <v>1800</v>
      </c>
      <c r="S89" s="104">
        <f t="shared" si="9"/>
        <v>0</v>
      </c>
      <c r="T89" s="229"/>
    </row>
    <row r="90" spans="1:20" s="10" customFormat="1" x14ac:dyDescent="0.25">
      <c r="A90" s="98">
        <v>86</v>
      </c>
      <c r="B90" s="179" t="s">
        <v>153</v>
      </c>
      <c r="C90" s="100" t="str">
        <f>+'A4 L 170-180 lesk'!C7</f>
        <v>Obal L, A4, 170 - 180 mikronů, lesklý, 1 ks, PVC, 220 x 310 mm</v>
      </c>
      <c r="D90" s="214">
        <f>+'A4 L 170-180 lesk'!C12</f>
        <v>0</v>
      </c>
      <c r="E90" s="214">
        <f>+'A4 L 170-180 lesk'!C11</f>
        <v>0</v>
      </c>
      <c r="F90" s="101" t="str">
        <f>+'A4 L 170-180 lesk'!C8</f>
        <v>ks</v>
      </c>
      <c r="G90" s="102">
        <f>+'A4 L 170-180 lesk'!C9</f>
        <v>2.6</v>
      </c>
      <c r="H90" s="197">
        <f>+'A4 L 170-180 lesk'!C10</f>
        <v>360</v>
      </c>
      <c r="I90" s="103">
        <f>+'A4 L 170-180 lesk'!C13</f>
        <v>0</v>
      </c>
      <c r="J90" s="178">
        <f>+'A4 L 170-180 lesk'!C23</f>
        <v>120</v>
      </c>
      <c r="K90" s="104">
        <f t="shared" si="1"/>
        <v>0</v>
      </c>
      <c r="L90" s="178">
        <f>+'A4 L 170-180 lesk'!C24</f>
        <v>120</v>
      </c>
      <c r="M90" s="103">
        <f>+'A4 L 170-180 lesk'!D24</f>
        <v>0</v>
      </c>
      <c r="N90" s="178">
        <f>+'A4 L 170-180 lesk'!C25</f>
        <v>120</v>
      </c>
      <c r="O90" s="103">
        <f>+'A4 L 170-180 lesk'!D25</f>
        <v>0</v>
      </c>
      <c r="P90" s="104">
        <f t="shared" si="2"/>
        <v>0</v>
      </c>
      <c r="Q90" s="105">
        <f t="shared" si="3"/>
        <v>936</v>
      </c>
      <c r="R90" s="105">
        <f t="shared" si="10"/>
        <v>936</v>
      </c>
      <c r="S90" s="104">
        <f t="shared" si="9"/>
        <v>0</v>
      </c>
      <c r="T90" s="229"/>
    </row>
    <row r="91" spans="1:20" s="10" customFormat="1" x14ac:dyDescent="0.25">
      <c r="A91" s="98">
        <v>87</v>
      </c>
      <c r="B91" s="179" t="s">
        <v>153</v>
      </c>
      <c r="C91" s="100" t="str">
        <f>+'A4 L 80'!C7</f>
        <v>Obal L, A4, 80 mikronů, matný transparent, 1 kus, PVC</v>
      </c>
      <c r="D91" s="214">
        <f>+'A4 L 80'!C12</f>
        <v>0</v>
      </c>
      <c r="E91" s="214">
        <f>+'A4 L 80'!C12</f>
        <v>0</v>
      </c>
      <c r="F91" s="101" t="str">
        <f>+'A4 L 80'!C8</f>
        <v>ks</v>
      </c>
      <c r="G91" s="102">
        <f>+'A4 L 80'!C9</f>
        <v>1.6</v>
      </c>
      <c r="H91" s="197">
        <f>+'A4 L 80'!C10</f>
        <v>6600</v>
      </c>
      <c r="I91" s="103">
        <f>+'A4 L 80'!C13</f>
        <v>0</v>
      </c>
      <c r="J91" s="178">
        <f>+'A4 L 80'!C23</f>
        <v>2200</v>
      </c>
      <c r="K91" s="104">
        <f t="shared" si="1"/>
        <v>0</v>
      </c>
      <c r="L91" s="178">
        <f>+'A4 L 80'!C24</f>
        <v>2200</v>
      </c>
      <c r="M91" s="103">
        <f>+'A4 L 80'!D24</f>
        <v>0</v>
      </c>
      <c r="N91" s="178">
        <f>+'A4 L 80'!C25</f>
        <v>2200</v>
      </c>
      <c r="O91" s="103">
        <f>+'A4 L 80'!D25</f>
        <v>0</v>
      </c>
      <c r="P91" s="104">
        <f t="shared" si="2"/>
        <v>0</v>
      </c>
      <c r="Q91" s="105">
        <f t="shared" si="3"/>
        <v>10560</v>
      </c>
      <c r="R91" s="105">
        <f t="shared" si="10"/>
        <v>10560</v>
      </c>
      <c r="S91" s="104">
        <f t="shared" si="9"/>
        <v>0</v>
      </c>
      <c r="T91" s="229" t="s">
        <v>221</v>
      </c>
    </row>
    <row r="92" spans="1:20" s="10" customFormat="1" x14ac:dyDescent="0.25">
      <c r="A92" s="98">
        <v>88</v>
      </c>
      <c r="B92" s="179" t="s">
        <v>153</v>
      </c>
      <c r="C92" s="100" t="str">
        <f>+'A4 L 90-100'!C7</f>
        <v>Obal L, A4, 90 - 100 mikronů, 1 ks, PVC</v>
      </c>
      <c r="D92" s="214">
        <f>+'A4 L 90-100'!C12</f>
        <v>0</v>
      </c>
      <c r="E92" s="214">
        <f>+'A4 L 90-100'!C11</f>
        <v>0</v>
      </c>
      <c r="F92" s="101" t="str">
        <f>+'A4 L 90-100'!C8</f>
        <v>ks</v>
      </c>
      <c r="G92" s="102">
        <f>+'A4 L 90-100'!C9</f>
        <v>1.7</v>
      </c>
      <c r="H92" s="197">
        <f>+'A4 L 90-100'!C10</f>
        <v>3800</v>
      </c>
      <c r="I92" s="103">
        <f>+'A4 L 90-100'!C13</f>
        <v>0</v>
      </c>
      <c r="J92" s="178">
        <f>+'A4 L 90-100'!C23</f>
        <v>1267</v>
      </c>
      <c r="K92" s="104">
        <f t="shared" si="1"/>
        <v>0</v>
      </c>
      <c r="L92" s="178">
        <f>+'A4 L 90-100'!C24</f>
        <v>1267</v>
      </c>
      <c r="M92" s="103">
        <f>+'A4 L 90-100'!D24</f>
        <v>0</v>
      </c>
      <c r="N92" s="178">
        <f>+'A4 L 90-100'!C25</f>
        <v>1266</v>
      </c>
      <c r="O92" s="103">
        <f>+'A4 L 90-100'!D25</f>
        <v>0</v>
      </c>
      <c r="P92" s="104">
        <f t="shared" si="2"/>
        <v>0</v>
      </c>
      <c r="Q92" s="105">
        <f t="shared" si="3"/>
        <v>6460</v>
      </c>
      <c r="R92" s="105">
        <f t="shared" si="10"/>
        <v>6460</v>
      </c>
      <c r="S92" s="104">
        <f t="shared" si="9"/>
        <v>0</v>
      </c>
      <c r="T92" s="229"/>
    </row>
    <row r="93" spans="1:20" s="10" customFormat="1" x14ac:dyDescent="0.25">
      <c r="A93" s="98">
        <v>89</v>
      </c>
      <c r="B93" s="179" t="s">
        <v>153</v>
      </c>
      <c r="C93" s="100" t="str">
        <f>+'A5 L 150'!C7</f>
        <v>Obal L, A5, 150 mikronů, čirý, 1 ks, PVC</v>
      </c>
      <c r="D93" s="214">
        <f>+'A5 L 150'!C12</f>
        <v>0</v>
      </c>
      <c r="E93" s="214">
        <f>+'A5 L 150'!C11</f>
        <v>0</v>
      </c>
      <c r="F93" s="101" t="str">
        <f>+'A5 L 150'!C8</f>
        <v>ks</v>
      </c>
      <c r="G93" s="102">
        <f>+'A5 L 150'!C9</f>
        <v>2.5</v>
      </c>
      <c r="H93" s="197">
        <f>+'A5 L 150'!C10</f>
        <v>5800</v>
      </c>
      <c r="I93" s="103">
        <f>+'A5 L 150'!C13</f>
        <v>0</v>
      </c>
      <c r="J93" s="178">
        <f>+'A5 L 150'!C23</f>
        <v>1934</v>
      </c>
      <c r="K93" s="104">
        <f t="shared" si="1"/>
        <v>0</v>
      </c>
      <c r="L93" s="178">
        <f>+'A5 L 150'!C24</f>
        <v>1933</v>
      </c>
      <c r="M93" s="103">
        <f>+'A5 L 150'!D24</f>
        <v>0</v>
      </c>
      <c r="N93" s="178">
        <f>+'A5 L 150'!C25</f>
        <v>1933</v>
      </c>
      <c r="O93" s="103">
        <f>+'A5 L 150'!D25</f>
        <v>0</v>
      </c>
      <c r="P93" s="104">
        <f t="shared" si="2"/>
        <v>0</v>
      </c>
      <c r="Q93" s="105">
        <f t="shared" si="3"/>
        <v>14500</v>
      </c>
      <c r="R93" s="105">
        <f t="shared" si="10"/>
        <v>14500</v>
      </c>
      <c r="S93" s="104">
        <f t="shared" si="9"/>
        <v>0</v>
      </c>
      <c r="T93" s="229"/>
    </row>
    <row r="94" spans="1:20" s="10" customFormat="1" x14ac:dyDescent="0.25">
      <c r="A94" s="98">
        <v>90</v>
      </c>
      <c r="B94" s="179" t="s">
        <v>153</v>
      </c>
      <c r="C94" s="100" t="str">
        <f>+'A5 U 150'!C7</f>
        <v>Obal U, A5, 150 mikronů, 1 ks, PVC</v>
      </c>
      <c r="D94" s="214">
        <f>+'A5 U 150'!C12</f>
        <v>0</v>
      </c>
      <c r="E94" s="214">
        <f>+'A5 U 150'!C11</f>
        <v>0</v>
      </c>
      <c r="F94" s="101" t="str">
        <f>+'A5 U 150'!C8</f>
        <v>ks</v>
      </c>
      <c r="G94" s="102">
        <f>+'A5 U 150'!C9</f>
        <v>2</v>
      </c>
      <c r="H94" s="197">
        <f>+'A5 U 150'!C10</f>
        <v>1080</v>
      </c>
      <c r="I94" s="103">
        <f>+'A5 U 150'!C13</f>
        <v>0</v>
      </c>
      <c r="J94" s="178">
        <f>+'A5 U 150'!C23</f>
        <v>360</v>
      </c>
      <c r="K94" s="104">
        <f t="shared" si="1"/>
        <v>0</v>
      </c>
      <c r="L94" s="178">
        <f>+'A5 U 150'!C24</f>
        <v>360</v>
      </c>
      <c r="M94" s="103">
        <f>+'A5 U 150'!D24</f>
        <v>0</v>
      </c>
      <c r="N94" s="178">
        <f>+'A5 U 150'!C25</f>
        <v>360</v>
      </c>
      <c r="O94" s="103">
        <f>+'A5 U 150'!D25</f>
        <v>0</v>
      </c>
      <c r="P94" s="104">
        <f t="shared" si="2"/>
        <v>0</v>
      </c>
      <c r="Q94" s="105">
        <f t="shared" si="3"/>
        <v>2160</v>
      </c>
      <c r="R94" s="105">
        <f t="shared" si="10"/>
        <v>2160</v>
      </c>
      <c r="S94" s="104">
        <f t="shared" si="9"/>
        <v>0</v>
      </c>
      <c r="T94" s="229"/>
    </row>
    <row r="95" spans="1:20" s="10" customFormat="1" x14ac:dyDescent="0.25">
      <c r="A95" s="98">
        <v>91</v>
      </c>
      <c r="B95" s="179" t="s">
        <v>153</v>
      </c>
      <c r="C95" s="180" t="str">
        <f>+'A5 U na šířku'!C7</f>
        <v>Obal U, A5, na šířku, min. 120 mikronů, PVC</v>
      </c>
      <c r="D95" s="214">
        <f>+'A5 U na šířku'!C12</f>
        <v>0</v>
      </c>
      <c r="E95" s="214">
        <f>+'A5 U na šířku'!C11</f>
        <v>0</v>
      </c>
      <c r="F95" s="101" t="str">
        <f>+'A5 U na šířku'!C8</f>
        <v>ks</v>
      </c>
      <c r="G95" s="102">
        <f>+'A5 U na šířku'!C9</f>
        <v>3</v>
      </c>
      <c r="H95" s="197">
        <f>+'A5 U na šířku'!C10</f>
        <v>1600</v>
      </c>
      <c r="I95" s="103">
        <f>+'A5 U na šířku'!C13</f>
        <v>0</v>
      </c>
      <c r="J95" s="178">
        <f>+'A5 U na šířku'!C23</f>
        <v>534</v>
      </c>
      <c r="K95" s="104">
        <f t="shared" si="1"/>
        <v>0</v>
      </c>
      <c r="L95" s="178">
        <f>+'A5 U na šířku'!C24</f>
        <v>533</v>
      </c>
      <c r="M95" s="103">
        <f>+'A5 U na šířku'!D24</f>
        <v>0</v>
      </c>
      <c r="N95" s="178">
        <f>+'A5 U na šířku'!C25</f>
        <v>533</v>
      </c>
      <c r="O95" s="103">
        <f>+'A5 U na šířku'!D25</f>
        <v>0</v>
      </c>
      <c r="P95" s="104">
        <f t="shared" si="2"/>
        <v>0</v>
      </c>
      <c r="Q95" s="105">
        <f t="shared" si="3"/>
        <v>4800</v>
      </c>
      <c r="R95" s="105">
        <f t="shared" si="10"/>
        <v>4800</v>
      </c>
      <c r="S95" s="104">
        <f t="shared" si="9"/>
        <v>0</v>
      </c>
      <c r="T95" s="229" t="s">
        <v>221</v>
      </c>
    </row>
    <row r="96" spans="1:20" s="10" customFormat="1" x14ac:dyDescent="0.25">
      <c r="A96" s="98">
        <v>92</v>
      </c>
      <c r="B96" s="179" t="s">
        <v>153</v>
      </c>
      <c r="C96" s="100" t="str">
        <f>+'A4 závěsné'!C7</f>
        <v>Závěsné obaly A4 s boční chlopní, matný, 100 - 120 mikronů, balení: 10 ks</v>
      </c>
      <c r="D96" s="214">
        <f>+'A4 závěsné'!C12</f>
        <v>0</v>
      </c>
      <c r="E96" s="214">
        <f>+'A4 závěsné'!C11</f>
        <v>0</v>
      </c>
      <c r="F96" s="101" t="str">
        <f>+'A4 závěsné'!C8</f>
        <v>balení</v>
      </c>
      <c r="G96" s="102">
        <f>+'A4 závěsné'!C9</f>
        <v>45.5</v>
      </c>
      <c r="H96" s="197">
        <f>+'A4 závěsné'!C10</f>
        <v>10</v>
      </c>
      <c r="I96" s="103">
        <f>+'A4 závěsné'!C13</f>
        <v>0</v>
      </c>
      <c r="J96" s="178">
        <f>+'A4 závěsné'!C23</f>
        <v>4</v>
      </c>
      <c r="K96" s="104">
        <f t="shared" si="1"/>
        <v>0</v>
      </c>
      <c r="L96" s="178">
        <f>+'A4 závěsné'!C24</f>
        <v>3</v>
      </c>
      <c r="M96" s="103">
        <f>+'A4 závěsné'!D24</f>
        <v>0</v>
      </c>
      <c r="N96" s="178">
        <f>+'A4 závěsné'!C25</f>
        <v>3</v>
      </c>
      <c r="O96" s="103">
        <f>+'A4 závěsné'!D25</f>
        <v>0</v>
      </c>
      <c r="P96" s="104">
        <f t="shared" si="2"/>
        <v>0</v>
      </c>
      <c r="Q96" s="105">
        <f t="shared" si="3"/>
        <v>455</v>
      </c>
      <c r="R96" s="105">
        <f t="shared" si="10"/>
        <v>455</v>
      </c>
      <c r="S96" s="104">
        <f t="shared" si="9"/>
        <v>0</v>
      </c>
      <c r="T96" s="229"/>
    </row>
    <row r="97" spans="1:20" s="10" customFormat="1" x14ac:dyDescent="0.25">
      <c r="A97" s="98">
        <v>93</v>
      </c>
      <c r="B97" s="179" t="s">
        <v>153</v>
      </c>
      <c r="C97" s="100" t="str">
        <f>+'A4 U závěsné 30-40 lesk'!C7</f>
        <v>Závěsné obaly U, A4, 30 - 40 mikronů, hladký a lesklý povrch, balení 100 ks</v>
      </c>
      <c r="D97" s="214">
        <f>+'A4 U závěsné 30-40 lesk'!C12</f>
        <v>0</v>
      </c>
      <c r="E97" s="214">
        <f>+'A4 U závěsné 30-40 lesk'!C11</f>
        <v>0</v>
      </c>
      <c r="F97" s="101" t="str">
        <f>+'A4 U závěsné 30-40 lesk'!C8</f>
        <v>balení</v>
      </c>
      <c r="G97" s="102">
        <f>+'A4 U závěsné 30-40 lesk'!C9</f>
        <v>41.4</v>
      </c>
      <c r="H97" s="197">
        <f>+'A4 U závěsné 30-40 lesk'!C10</f>
        <v>420</v>
      </c>
      <c r="I97" s="103">
        <f>+'A4 U závěsné 30-40 lesk'!C13</f>
        <v>0</v>
      </c>
      <c r="J97" s="178">
        <f>+'A4 U závěsné 30-40 lesk'!C23</f>
        <v>140</v>
      </c>
      <c r="K97" s="104">
        <f t="shared" si="1"/>
        <v>0</v>
      </c>
      <c r="L97" s="178">
        <f>+'A4 U závěsné 30-40 lesk'!C24</f>
        <v>140</v>
      </c>
      <c r="M97" s="103">
        <f>+'A4 U závěsné 30-40 lesk'!D24</f>
        <v>0</v>
      </c>
      <c r="N97" s="178">
        <f>+'A4 U závěsné 30-40 lesk'!C25</f>
        <v>140</v>
      </c>
      <c r="O97" s="103">
        <f>+'A4 U závěsné 30-40 lesk'!D25</f>
        <v>0</v>
      </c>
      <c r="P97" s="104">
        <f t="shared" si="2"/>
        <v>0</v>
      </c>
      <c r="Q97" s="105">
        <f t="shared" si="3"/>
        <v>17388</v>
      </c>
      <c r="R97" s="105">
        <f t="shared" si="10"/>
        <v>17388</v>
      </c>
      <c r="S97" s="104">
        <f t="shared" si="9"/>
        <v>0</v>
      </c>
      <c r="T97" s="229"/>
    </row>
    <row r="98" spans="1:20" s="10" customFormat="1" x14ac:dyDescent="0.25">
      <c r="A98" s="98">
        <v>94</v>
      </c>
      <c r="B98" s="179" t="s">
        <v>153</v>
      </c>
      <c r="C98" s="100" t="str">
        <f>+'A4 U závěsné 30-40 mat'!C7</f>
        <v>Závěsné obaly U, A4, 30 - 40 mikronů, matný povrch, balení 100 ks</v>
      </c>
      <c r="D98" s="214">
        <f>+'A4 U závěsné 30-40 mat'!C12</f>
        <v>0</v>
      </c>
      <c r="E98" s="214">
        <f>+'A4 U závěsné 30-40 mat'!C11</f>
        <v>0</v>
      </c>
      <c r="F98" s="101" t="str">
        <f>+'A4 U závěsné 30-40 mat'!C8</f>
        <v>balení</v>
      </c>
      <c r="G98" s="102">
        <f>+'A4 U závěsné 30-40 mat'!C9</f>
        <v>41.4</v>
      </c>
      <c r="H98" s="197">
        <f>+'A4 U závěsné 30-40 mat'!C10</f>
        <v>240</v>
      </c>
      <c r="I98" s="103">
        <f>+'A4 U závěsné 30-40 mat'!C13</f>
        <v>0</v>
      </c>
      <c r="J98" s="178">
        <f>+'A4 U závěsné 30-40 mat'!C23</f>
        <v>80</v>
      </c>
      <c r="K98" s="104">
        <f t="shared" si="1"/>
        <v>0</v>
      </c>
      <c r="L98" s="178">
        <f>+'A4 U závěsné 30-40 mat'!C24</f>
        <v>80</v>
      </c>
      <c r="M98" s="103">
        <f>+'A4 U závěsné 30-40 mat'!D24</f>
        <v>0</v>
      </c>
      <c r="N98" s="178">
        <f>+'A4 U závěsné 30-40 mat'!C25</f>
        <v>80</v>
      </c>
      <c r="O98" s="103">
        <f>+'A4 U závěsné 30-40 mat'!D25</f>
        <v>0</v>
      </c>
      <c r="P98" s="104">
        <f t="shared" si="2"/>
        <v>0</v>
      </c>
      <c r="Q98" s="105">
        <f t="shared" si="3"/>
        <v>9936</v>
      </c>
      <c r="R98" s="105">
        <f t="shared" si="10"/>
        <v>9936</v>
      </c>
      <c r="S98" s="104">
        <f t="shared" si="9"/>
        <v>0</v>
      </c>
      <c r="T98" s="229"/>
    </row>
    <row r="99" spans="1:20" s="10" customFormat="1" x14ac:dyDescent="0.25">
      <c r="A99" s="98">
        <v>95</v>
      </c>
      <c r="B99" s="179" t="s">
        <v>153</v>
      </c>
      <c r="C99" s="100" t="str">
        <f>+'A4 U závěsné 50 lesk'!C7</f>
        <v>Závěsné obaly U, A4, 30 - 40 mikronů, matný povrch, balení 100 ks</v>
      </c>
      <c r="D99" s="214">
        <f>+'A4 U závěsné 50 lesk'!C12</f>
        <v>0</v>
      </c>
      <c r="E99" s="214">
        <f>+'A4 U závěsné 50 lesk'!C11</f>
        <v>0</v>
      </c>
      <c r="F99" s="101" t="str">
        <f>+'A4 U závěsné 50 lesk'!C8</f>
        <v>balení</v>
      </c>
      <c r="G99" s="102">
        <f>+'A4 U závěsné 50 lesk'!C9</f>
        <v>45</v>
      </c>
      <c r="H99" s="197">
        <f>+'A4 U závěsné 50 lesk'!C10</f>
        <v>1170</v>
      </c>
      <c r="I99" s="103">
        <f>+'A4 U závěsné 50 lesk'!C13</f>
        <v>0</v>
      </c>
      <c r="J99" s="178">
        <f>+'A4 U závěsné 50 lesk'!C23</f>
        <v>390</v>
      </c>
      <c r="K99" s="104">
        <f t="shared" si="1"/>
        <v>0</v>
      </c>
      <c r="L99" s="178">
        <f>+'A4 U závěsné 50 lesk'!C24</f>
        <v>390</v>
      </c>
      <c r="M99" s="103">
        <f>+'A4 U závěsné 50 lesk'!D24</f>
        <v>0</v>
      </c>
      <c r="N99" s="178">
        <f>+'A4 U závěsné 50 lesk'!C25</f>
        <v>390</v>
      </c>
      <c r="O99" s="103">
        <f>+'A4 U závěsné 50 lesk'!D25</f>
        <v>0</v>
      </c>
      <c r="P99" s="104">
        <f t="shared" si="2"/>
        <v>0</v>
      </c>
      <c r="Q99" s="105">
        <f t="shared" si="3"/>
        <v>52650</v>
      </c>
      <c r="R99" s="105">
        <f t="shared" si="10"/>
        <v>52650</v>
      </c>
      <c r="S99" s="104">
        <f t="shared" si="9"/>
        <v>0</v>
      </c>
      <c r="T99" s="229" t="s">
        <v>221</v>
      </c>
    </row>
    <row r="100" spans="1:20" s="10" customFormat="1" x14ac:dyDescent="0.25">
      <c r="A100" s="98">
        <v>96</v>
      </c>
      <c r="B100" s="179" t="s">
        <v>153</v>
      </c>
      <c r="C100" s="100" t="str">
        <f>+'A4 U závěsné 60-70 lesk'!C7</f>
        <v>Závěsné obaly U, A4, 60 - 70 mikronů, hladký a lesklý povrch, balení 100 ks</v>
      </c>
      <c r="D100" s="214">
        <f>+'A4 U závěsné 60-70 lesk'!C12</f>
        <v>0</v>
      </c>
      <c r="E100" s="214">
        <f>+'A4 U závěsné 60-70 lesk'!C11</f>
        <v>0</v>
      </c>
      <c r="F100" s="101" t="str">
        <f>+'A4 U závěsné 60-70 lesk'!C8</f>
        <v>balení</v>
      </c>
      <c r="G100" s="102">
        <f>+'A4 U závěsné 60-70 lesk'!C9</f>
        <v>123</v>
      </c>
      <c r="H100" s="197">
        <f>+'A4 U závěsné 60-70 lesk'!C10</f>
        <v>220</v>
      </c>
      <c r="I100" s="103">
        <f>+'A4 U závěsné 60-70 lesk'!C13</f>
        <v>0</v>
      </c>
      <c r="J100" s="178">
        <f>+'A4 U závěsné 60-70 lesk'!C23</f>
        <v>74</v>
      </c>
      <c r="K100" s="104">
        <f t="shared" si="1"/>
        <v>0</v>
      </c>
      <c r="L100" s="178">
        <f>+'A4 U závěsné 60-70 lesk'!C24</f>
        <v>73</v>
      </c>
      <c r="M100" s="103">
        <f>+'A4 U závěsné 60-70 lesk'!D24</f>
        <v>0</v>
      </c>
      <c r="N100" s="178">
        <f>+'A4 U závěsné 60-70 lesk'!C25</f>
        <v>73</v>
      </c>
      <c r="O100" s="103">
        <f>+'A4 U závěsné 60-70 lesk'!D25</f>
        <v>0</v>
      </c>
      <c r="P100" s="104">
        <f t="shared" si="2"/>
        <v>0</v>
      </c>
      <c r="Q100" s="105">
        <f t="shared" si="3"/>
        <v>27060</v>
      </c>
      <c r="R100" s="105">
        <f t="shared" si="10"/>
        <v>27060</v>
      </c>
      <c r="S100" s="104">
        <f t="shared" si="9"/>
        <v>0</v>
      </c>
      <c r="T100" s="229"/>
    </row>
    <row r="101" spans="1:20" s="10" customFormat="1" x14ac:dyDescent="0.25">
      <c r="A101" s="98">
        <v>97</v>
      </c>
      <c r="B101" s="179" t="s">
        <v>153</v>
      </c>
      <c r="C101" s="100" t="str">
        <f>+'A4 U závěsné 80'!C7</f>
        <v>Závěsné obaly U, A4, 80 mikronů, hladké, balení 100 ks</v>
      </c>
      <c r="D101" s="214">
        <f>+'A4 U závěsné 80'!C12</f>
        <v>0</v>
      </c>
      <c r="E101" s="214">
        <f>+'A4 U závěsné 80'!C11</f>
        <v>0</v>
      </c>
      <c r="F101" s="101" t="str">
        <f>+'A4 U závěsné 80'!C8</f>
        <v>balení</v>
      </c>
      <c r="G101" s="102">
        <f>+'A4 U závěsné 80'!C9</f>
        <v>115</v>
      </c>
      <c r="H101" s="197">
        <f>+'A4 U závěsné 80'!C10</f>
        <v>70</v>
      </c>
      <c r="I101" s="103">
        <f>+'A4 U závěsné 80'!C13</f>
        <v>0</v>
      </c>
      <c r="J101" s="178">
        <f>+'A4 U závěsné 80'!C23</f>
        <v>24</v>
      </c>
      <c r="K101" s="104">
        <f t="shared" si="1"/>
        <v>0</v>
      </c>
      <c r="L101" s="178">
        <f>+'A4 U závěsné 80'!C24</f>
        <v>23</v>
      </c>
      <c r="M101" s="103">
        <f>+'A4 U závěsné 80'!D24</f>
        <v>0</v>
      </c>
      <c r="N101" s="178">
        <f>+'A4 U závěsné 80'!C25</f>
        <v>23</v>
      </c>
      <c r="O101" s="103">
        <f>+'A4 U závěsné 80'!D25</f>
        <v>0</v>
      </c>
      <c r="P101" s="104">
        <f t="shared" si="2"/>
        <v>0</v>
      </c>
      <c r="Q101" s="105">
        <f t="shared" si="3"/>
        <v>8050</v>
      </c>
      <c r="R101" s="105">
        <f t="shared" si="10"/>
        <v>8050</v>
      </c>
      <c r="S101" s="104">
        <f t="shared" si="9"/>
        <v>0</v>
      </c>
      <c r="T101" s="229"/>
    </row>
    <row r="102" spans="1:20" s="10" customFormat="1" ht="30" x14ac:dyDescent="0.25">
      <c r="A102" s="98">
        <v>98</v>
      </c>
      <c r="B102" s="179" t="s">
        <v>153</v>
      </c>
      <c r="C102" s="100" t="str">
        <f>+'A4 U závěsné rozšířené'!C7</f>
        <v>Závěsné obaly U, A4, rozšířené (22 x 30 cm) - kapacita až 70 listů, 50 mikronů, balení: 50 ks</v>
      </c>
      <c r="D102" s="214">
        <f>+'A4 U závěsné rozšířené'!C12</f>
        <v>0</v>
      </c>
      <c r="E102" s="214">
        <f>+'A4 U závěsné rozšířené'!C11</f>
        <v>0</v>
      </c>
      <c r="F102" s="101" t="str">
        <f>+'A4 U závěsné rozšířené'!C8</f>
        <v>balení</v>
      </c>
      <c r="G102" s="102">
        <f>+'A4 U závěsné rozšířené'!C9</f>
        <v>72</v>
      </c>
      <c r="H102" s="197">
        <f>+'A4 U závěsné rozšířené'!C10</f>
        <v>320</v>
      </c>
      <c r="I102" s="103">
        <f>+'A4 U závěsné rozšířené'!C13</f>
        <v>0</v>
      </c>
      <c r="J102" s="178">
        <f>+'A4 U závěsné rozšířené'!C23</f>
        <v>107</v>
      </c>
      <c r="K102" s="104">
        <f t="shared" si="1"/>
        <v>0</v>
      </c>
      <c r="L102" s="178">
        <f>+'A4 U závěsné rozšířené'!C24</f>
        <v>107</v>
      </c>
      <c r="M102" s="103">
        <f>+'A4 U závěsné rozšířené'!D24</f>
        <v>0</v>
      </c>
      <c r="N102" s="178">
        <f>+'A4 U závěsné rozšířené'!C25</f>
        <v>106</v>
      </c>
      <c r="O102" s="103">
        <f>+'A4 U závěsné rozšířené'!D25</f>
        <v>0</v>
      </c>
      <c r="P102" s="104">
        <f t="shared" si="2"/>
        <v>0</v>
      </c>
      <c r="Q102" s="105">
        <f t="shared" si="3"/>
        <v>23040</v>
      </c>
      <c r="R102" s="105">
        <f t="shared" si="10"/>
        <v>23040</v>
      </c>
      <c r="S102" s="104">
        <f t="shared" si="9"/>
        <v>0</v>
      </c>
      <c r="T102" s="229"/>
    </row>
    <row r="103" spans="1:20" s="10" customFormat="1" x14ac:dyDescent="0.25">
      <c r="A103" s="98">
        <v>99</v>
      </c>
      <c r="B103" s="179" t="s">
        <v>153</v>
      </c>
      <c r="C103" s="100" t="str">
        <f>+'A5 U závěsné'!C7</f>
        <v>Závěsné obaly U, A5, 48 mikronů, balení 100 ks</v>
      </c>
      <c r="D103" s="214">
        <f>+'A5 U závěsné'!C12</f>
        <v>0</v>
      </c>
      <c r="E103" s="214">
        <f>+'A5 U závěsné'!C11</f>
        <v>0</v>
      </c>
      <c r="F103" s="101" t="str">
        <f>+'A5 U závěsné'!C8</f>
        <v>balení</v>
      </c>
      <c r="G103" s="102">
        <f>+'A5 U závěsné'!C9</f>
        <v>69</v>
      </c>
      <c r="H103" s="197">
        <f>+'A5 U závěsné'!C10</f>
        <v>120</v>
      </c>
      <c r="I103" s="103">
        <f>+'A5 U závěsné'!C13</f>
        <v>0</v>
      </c>
      <c r="J103" s="178">
        <f>+'A5 U závěsné'!C23</f>
        <v>40</v>
      </c>
      <c r="K103" s="104">
        <f t="shared" si="1"/>
        <v>0</v>
      </c>
      <c r="L103" s="178">
        <f>+'A5 U závěsné'!C24</f>
        <v>40</v>
      </c>
      <c r="M103" s="103">
        <f>+'A5 U závěsné'!D24</f>
        <v>0</v>
      </c>
      <c r="N103" s="178">
        <f>+'A5 U závěsné'!C25</f>
        <v>40</v>
      </c>
      <c r="O103" s="103">
        <f>+'A5 U závěsné'!D25</f>
        <v>0</v>
      </c>
      <c r="P103" s="104">
        <f t="shared" si="2"/>
        <v>0</v>
      </c>
      <c r="Q103" s="105">
        <f t="shared" si="3"/>
        <v>8280</v>
      </c>
      <c r="R103" s="105">
        <f>+Q103-(K128+P103)</f>
        <v>8280</v>
      </c>
      <c r="S103" s="104">
        <f t="shared" si="9"/>
        <v>0</v>
      </c>
      <c r="T103" s="229"/>
    </row>
    <row r="104" spans="1:20" s="111" customFormat="1" x14ac:dyDescent="0.25">
      <c r="A104" s="7"/>
      <c r="B104" s="7"/>
      <c r="C104" s="7" t="s">
        <v>44</v>
      </c>
      <c r="D104" s="95"/>
      <c r="E104" s="94"/>
      <c r="F104" s="16"/>
      <c r="G104" s="109"/>
      <c r="H104" s="200"/>
      <c r="I104" s="109"/>
      <c r="J104" s="128"/>
      <c r="K104" s="109">
        <f>SUM(K5:K103)</f>
        <v>0</v>
      </c>
      <c r="L104" s="128"/>
      <c r="M104" s="109"/>
      <c r="N104" s="128"/>
      <c r="O104" s="109"/>
      <c r="P104" s="110">
        <f>SUM(P5:P103)</f>
        <v>0</v>
      </c>
      <c r="Q104" s="110">
        <f>SUM(Q5:Q103)</f>
        <v>2183619.2000000002</v>
      </c>
      <c r="R104" s="110">
        <f>SUM(R5:R103)</f>
        <v>2183619.2000000002</v>
      </c>
      <c r="S104" s="110">
        <f>SUM(S5:S103)</f>
        <v>0</v>
      </c>
    </row>
    <row r="105" spans="1:20" s="91" customFormat="1" x14ac:dyDescent="0.25">
      <c r="B105" s="112"/>
      <c r="D105" s="113"/>
      <c r="E105" s="113"/>
      <c r="F105" s="114"/>
      <c r="G105" s="115"/>
      <c r="H105" s="201"/>
      <c r="I105" s="115"/>
      <c r="J105" s="129"/>
      <c r="K105" s="116"/>
      <c r="L105" s="129"/>
      <c r="M105" s="115"/>
      <c r="N105" s="129"/>
      <c r="O105" s="115"/>
      <c r="P105" s="116"/>
      <c r="Q105" s="115"/>
      <c r="R105" s="115"/>
    </row>
    <row r="106" spans="1:20" s="91" customFormat="1" x14ac:dyDescent="0.25">
      <c r="B106" s="112"/>
      <c r="C106" s="88"/>
      <c r="D106" s="117"/>
      <c r="E106" s="117"/>
      <c r="F106" s="114"/>
      <c r="G106" s="115"/>
      <c r="H106" s="201"/>
      <c r="I106" s="115"/>
      <c r="J106" s="129"/>
      <c r="K106" s="115"/>
      <c r="L106" s="129"/>
      <c r="M106" s="115"/>
      <c r="N106" s="129"/>
      <c r="O106" s="115"/>
      <c r="P106" s="115"/>
      <c r="Q106" s="115"/>
      <c r="R106" s="115"/>
    </row>
    <row r="107" spans="1:20" s="91" customFormat="1" x14ac:dyDescent="0.25">
      <c r="B107" s="112"/>
      <c r="D107" s="113"/>
      <c r="E107" s="113"/>
      <c r="F107" s="114"/>
      <c r="G107" s="115"/>
      <c r="H107" s="201"/>
      <c r="I107" s="115"/>
      <c r="J107" s="129"/>
      <c r="K107" s="115"/>
      <c r="L107" s="129"/>
      <c r="M107" s="115"/>
      <c r="N107" s="129"/>
      <c r="O107" s="115"/>
      <c r="P107" s="115"/>
      <c r="Q107" s="115"/>
      <c r="R107" s="115"/>
    </row>
  </sheetData>
  <sheetProtection algorithmName="SHA-512" hashValue="8P37doG96PZKPVTg0QiVnBMhb1ESQatXniyS3zoMVvf2xAW8oUPNkmC9nE7XH3UDnqAcPESt3M5XKbq4679ldw==" saltValue="iuAz4jGVBpT5TbTl4Lw5rQ==" spinCount="100000" sheet="1" objects="1" scenarios="1"/>
  <mergeCells count="1">
    <mergeCell ref="A2:G2"/>
  </mergeCells>
  <pageMargins left="0.43307086614173229" right="0.19685039370078741" top="0.78740157480314965" bottom="0.43307086614173229" header="0.31496062992125984" footer="0.31496062992125984"/>
  <pageSetup paperSize="8" scale="75" fitToHeight="0" orientation="landscape" r:id="rId1"/>
  <headerFooter>
    <oddFooter>&amp;Cstrana &amp;P /&amp;N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K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11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11" ht="23.25" x14ac:dyDescent="0.25">
      <c r="A2" s="134"/>
      <c r="B2" s="135"/>
      <c r="C2" s="135"/>
      <c r="D2" s="135"/>
      <c r="E2" s="135"/>
      <c r="F2" s="135"/>
      <c r="G2" s="135"/>
    </row>
    <row r="3" spans="1:11" ht="23.25" x14ac:dyDescent="0.25">
      <c r="A3" s="50" t="s">
        <v>29</v>
      </c>
      <c r="B3" s="135"/>
      <c r="C3" s="135"/>
      <c r="D3" s="135"/>
      <c r="E3" s="135"/>
      <c r="F3" s="135"/>
      <c r="G3" s="135"/>
    </row>
    <row r="4" spans="1:11" ht="12.75" customHeight="1" x14ac:dyDescent="0.25">
      <c r="A4" s="10"/>
      <c r="B4" s="5"/>
    </row>
    <row r="5" spans="1:11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11" ht="44.25" customHeight="1" x14ac:dyDescent="0.25">
      <c r="A7" s="3" t="s">
        <v>22</v>
      </c>
      <c r="B7" s="70" t="s">
        <v>33</v>
      </c>
      <c r="C7" s="71" t="s">
        <v>126</v>
      </c>
      <c r="D7" s="86"/>
      <c r="E7" s="86"/>
      <c r="F7" s="86"/>
      <c r="G7" s="87"/>
      <c r="H7" s="163"/>
      <c r="I7" s="163"/>
      <c r="J7" s="163"/>
      <c r="K7" s="163"/>
    </row>
    <row r="8" spans="1:11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11" ht="30" x14ac:dyDescent="0.25">
      <c r="A9" s="137">
        <v>2</v>
      </c>
      <c r="B9" s="11" t="s">
        <v>4</v>
      </c>
      <c r="C9" s="65">
        <v>13</v>
      </c>
      <c r="D9" s="74"/>
      <c r="E9" s="74"/>
      <c r="F9" s="74"/>
      <c r="G9" s="74"/>
    </row>
    <row r="10" spans="1:11" s="9" customFormat="1" ht="60" customHeight="1" x14ac:dyDescent="0.25">
      <c r="A10" s="138">
        <v>3</v>
      </c>
      <c r="B10" s="11" t="s">
        <v>53</v>
      </c>
      <c r="C10" s="64">
        <f>+CEILING(1329*4,10)</f>
        <v>5320</v>
      </c>
      <c r="D10" s="75"/>
      <c r="E10" s="75"/>
      <c r="F10" s="74"/>
      <c r="G10" s="74"/>
    </row>
    <row r="11" spans="1:11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11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11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11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1774</v>
      </c>
      <c r="D23" s="62">
        <f>+C13</f>
        <v>0</v>
      </c>
      <c r="E23" s="65">
        <f>+C9-D23</f>
        <v>13</v>
      </c>
      <c r="F23" s="65">
        <f>+E23*C23</f>
        <v>23062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1773</v>
      </c>
      <c r="D24" s="221">
        <f>+C13</f>
        <v>0</v>
      </c>
      <c r="E24" s="65">
        <f>+C9-D24</f>
        <v>13</v>
      </c>
      <c r="F24" s="65">
        <f>+E24*C24</f>
        <v>23049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1773</v>
      </c>
      <c r="D25" s="222">
        <f>+C13</f>
        <v>0</v>
      </c>
      <c r="E25" s="65">
        <f>+C9-D25</f>
        <v>13</v>
      </c>
      <c r="F25" s="65">
        <f>+E25*C25</f>
        <v>23049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5320</v>
      </c>
      <c r="D26" s="34"/>
      <c r="E26" s="14"/>
      <c r="F26" s="14">
        <f>SUM(F23:F25)</f>
        <v>69160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b9JLUjk62py51R700jp0jOyeKpWWcf2JPZKg0dB3ObaTT5mn+cEOfTjzGQgiTxRyxo/HVJbtfeqY32VCeE8azw==" saltValue="tOAQYIdjrv5PcoADOPAjtQ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3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H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8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8" ht="23.25" x14ac:dyDescent="0.25">
      <c r="A2" s="134"/>
      <c r="B2" s="135"/>
      <c r="C2" s="135"/>
      <c r="D2" s="135"/>
      <c r="E2" s="135"/>
      <c r="F2" s="135"/>
      <c r="G2" s="135"/>
    </row>
    <row r="3" spans="1:8" ht="23.25" x14ac:dyDescent="0.25">
      <c r="A3" s="50" t="s">
        <v>29</v>
      </c>
      <c r="B3" s="135"/>
      <c r="C3" s="135"/>
      <c r="D3" s="135"/>
      <c r="E3" s="135"/>
      <c r="F3" s="135"/>
      <c r="G3" s="135"/>
    </row>
    <row r="4" spans="1:8" ht="12.75" customHeight="1" x14ac:dyDescent="0.25">
      <c r="A4" s="10"/>
      <c r="B4" s="5"/>
    </row>
    <row r="5" spans="1:8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8" ht="44.25" customHeight="1" x14ac:dyDescent="0.25">
      <c r="A7" s="3" t="s">
        <v>22</v>
      </c>
      <c r="B7" s="70" t="s">
        <v>33</v>
      </c>
      <c r="C7" s="71" t="s">
        <v>127</v>
      </c>
      <c r="D7" s="86"/>
      <c r="E7" s="86"/>
      <c r="F7" s="86"/>
      <c r="G7" s="87"/>
      <c r="H7" s="163"/>
    </row>
    <row r="8" spans="1:8" ht="30" customHeight="1" x14ac:dyDescent="0.25">
      <c r="A8" s="136">
        <v>1</v>
      </c>
      <c r="B8" s="63" t="s">
        <v>47</v>
      </c>
      <c r="C8" s="72" t="s">
        <v>66</v>
      </c>
      <c r="D8" s="74"/>
      <c r="E8" s="74"/>
      <c r="F8" s="74"/>
      <c r="G8" s="74"/>
    </row>
    <row r="9" spans="1:8" ht="30" x14ac:dyDescent="0.25">
      <c r="A9" s="137">
        <v>2</v>
      </c>
      <c r="B9" s="11" t="s">
        <v>4</v>
      </c>
      <c r="C9" s="65">
        <v>51</v>
      </c>
      <c r="D9" s="74"/>
      <c r="E9" s="74"/>
      <c r="F9" s="74"/>
      <c r="G9" s="74"/>
    </row>
    <row r="10" spans="1:8" s="9" customFormat="1" ht="60" customHeight="1" x14ac:dyDescent="0.25">
      <c r="A10" s="138">
        <v>3</v>
      </c>
      <c r="B10" s="11" t="s">
        <v>53</v>
      </c>
      <c r="C10" s="64">
        <f>+CEILING(57*4,10)</f>
        <v>230</v>
      </c>
      <c r="D10" s="75"/>
      <c r="E10" s="75"/>
      <c r="F10" s="74"/>
      <c r="G10" s="74"/>
    </row>
    <row r="11" spans="1:8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8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8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8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77</v>
      </c>
      <c r="D23" s="62">
        <f>+C13</f>
        <v>0</v>
      </c>
      <c r="E23" s="65">
        <f>+C9-D23</f>
        <v>51</v>
      </c>
      <c r="F23" s="65">
        <f>+E23*C23</f>
        <v>3927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77</v>
      </c>
      <c r="D24" s="221">
        <f>+C13</f>
        <v>0</v>
      </c>
      <c r="E24" s="65">
        <f>+C9-D24</f>
        <v>51</v>
      </c>
      <c r="F24" s="65">
        <f>+E24*C24</f>
        <v>3927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76</v>
      </c>
      <c r="D25" s="222">
        <f>+C13</f>
        <v>0</v>
      </c>
      <c r="E25" s="65">
        <f>+C9-D25</f>
        <v>51</v>
      </c>
      <c r="F25" s="65">
        <f>+E25*C25</f>
        <v>3876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230</v>
      </c>
      <c r="D26" s="34"/>
      <c r="E26" s="14"/>
      <c r="F26" s="14">
        <f>SUM(F23:F25)</f>
        <v>11730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kigAQFdMkznQv3TeUcr1j4VBX+Wgkxbc2FObhPK8L/q8fu3Uf9yol7G865th26OFKOwZClM/5grstf4RRaRalw==" saltValue="keVWyaJwkLaZ+RS20jk8vg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4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34"/>
      <c r="B2" s="135"/>
      <c r="C2" s="135"/>
      <c r="D2" s="135"/>
      <c r="E2" s="135"/>
      <c r="F2" s="135"/>
      <c r="G2" s="135"/>
    </row>
    <row r="3" spans="1:7" ht="23.25" x14ac:dyDescent="0.25">
      <c r="A3" s="50" t="s">
        <v>29</v>
      </c>
      <c r="B3" s="135"/>
      <c r="C3" s="135"/>
      <c r="D3" s="135"/>
      <c r="E3" s="135"/>
      <c r="F3" s="135"/>
      <c r="G3" s="135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128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15.7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+CEILING(160*4,10)</f>
        <v>640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214</v>
      </c>
      <c r="D23" s="62">
        <f>+C13</f>
        <v>0</v>
      </c>
      <c r="E23" s="65">
        <f>+C9-D23</f>
        <v>15.7</v>
      </c>
      <c r="F23" s="65">
        <f>+E23*C23</f>
        <v>3359.7999999999997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213</v>
      </c>
      <c r="D24" s="221">
        <f>+C13</f>
        <v>0</v>
      </c>
      <c r="E24" s="65">
        <f>+C9-D24</f>
        <v>15.7</v>
      </c>
      <c r="F24" s="65">
        <f>+E24*C24</f>
        <v>3344.1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213</v>
      </c>
      <c r="D25" s="222">
        <f>+C13</f>
        <v>0</v>
      </c>
      <c r="E25" s="65">
        <f>+C9-D25</f>
        <v>15.7</v>
      </c>
      <c r="F25" s="65">
        <f>+E25*C25</f>
        <v>3344.1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640</v>
      </c>
      <c r="D26" s="34"/>
      <c r="E26" s="14"/>
      <c r="F26" s="14">
        <f>SUM(F23:F25)</f>
        <v>10048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/q+rTrDLI7eQiuCUKTqqnJTdgyqQK4RV8PRpRk32eiIuaKThgt2B9OOo0GFtyxqg04qMBGcHv/SG9L1IQJkH5Q==" saltValue="oO/zpTPSp/eoQxP/nR5H4g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34"/>
      <c r="B2" s="135"/>
      <c r="C2" s="135"/>
      <c r="D2" s="135"/>
      <c r="E2" s="135"/>
      <c r="F2" s="135"/>
      <c r="G2" s="135"/>
    </row>
    <row r="3" spans="1:7" ht="23.25" x14ac:dyDescent="0.25">
      <c r="A3" s="50" t="s">
        <v>29</v>
      </c>
      <c r="B3" s="135"/>
      <c r="C3" s="135"/>
      <c r="D3" s="135"/>
      <c r="E3" s="135"/>
      <c r="F3" s="135"/>
      <c r="G3" s="135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129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10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+CEILING(16*4,10)</f>
        <v>70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24</v>
      </c>
      <c r="D23" s="62">
        <f>+C13</f>
        <v>0</v>
      </c>
      <c r="E23" s="65">
        <f>+C9-D23</f>
        <v>10</v>
      </c>
      <c r="F23" s="65">
        <f>+E23*C23</f>
        <v>240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23</v>
      </c>
      <c r="D24" s="221">
        <f>+C13</f>
        <v>0</v>
      </c>
      <c r="E24" s="65">
        <f>+C9-D24</f>
        <v>10</v>
      </c>
      <c r="F24" s="65">
        <f>+E24*C24</f>
        <v>230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23</v>
      </c>
      <c r="D25" s="222">
        <f>+C13</f>
        <v>0</v>
      </c>
      <c r="E25" s="65">
        <f>+C9-D25</f>
        <v>10</v>
      </c>
      <c r="F25" s="65">
        <f>+E25*C25</f>
        <v>230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70</v>
      </c>
      <c r="D26" s="34"/>
      <c r="E26" s="14"/>
      <c r="F26" s="14">
        <f>SUM(F23:F25)</f>
        <v>700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SbI9eGH35cslxxy0uGByCWX1Q8UlKx1ypyxk9qhh0k2UftFaL95FeYVI3a1GrHxGBMTwE2o9wV0k7wo/SFiYLg==" saltValue="X4AFD6jjezZq9hVptg889Q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34"/>
      <c r="B2" s="135"/>
      <c r="C2" s="135"/>
      <c r="D2" s="135"/>
      <c r="E2" s="135"/>
      <c r="F2" s="135"/>
      <c r="G2" s="135"/>
    </row>
    <row r="3" spans="1:7" ht="23.25" x14ac:dyDescent="0.25">
      <c r="A3" s="50" t="s">
        <v>29</v>
      </c>
      <c r="B3" s="135"/>
      <c r="C3" s="135"/>
      <c r="D3" s="135"/>
      <c r="E3" s="135"/>
      <c r="F3" s="135"/>
      <c r="G3" s="135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130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10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+CEILING(42*4,10)</f>
        <v>170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57</v>
      </c>
      <c r="D23" s="62">
        <f>+C13</f>
        <v>0</v>
      </c>
      <c r="E23" s="65">
        <f>+C9-D23</f>
        <v>10</v>
      </c>
      <c r="F23" s="65">
        <f>+E23*C23</f>
        <v>570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57</v>
      </c>
      <c r="D24" s="221">
        <f>+C13</f>
        <v>0</v>
      </c>
      <c r="E24" s="65">
        <f>+C9-D24</f>
        <v>10</v>
      </c>
      <c r="F24" s="65">
        <f>+E24*C24</f>
        <v>570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56</v>
      </c>
      <c r="D25" s="222">
        <f>+C13</f>
        <v>0</v>
      </c>
      <c r="E25" s="65">
        <f>+C9-D25</f>
        <v>10</v>
      </c>
      <c r="F25" s="65">
        <f>+E25*C25</f>
        <v>560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170</v>
      </c>
      <c r="D26" s="34"/>
      <c r="E26" s="14"/>
      <c r="F26" s="14">
        <f>SUM(F23:F25)</f>
        <v>1700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KLjn3MI83BgohFBakTDp64z/vnj+6+bniMv8CxWwZxiyoqtAAB2bWOoKVfef7maFTQXfmtm9XlPBYFpLwJpiQA==" saltValue="SNA5I3xSuAqPCggH3DJt+A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34"/>
      <c r="B2" s="135"/>
      <c r="C2" s="135"/>
      <c r="D2" s="135"/>
      <c r="E2" s="135"/>
      <c r="F2" s="135"/>
      <c r="G2" s="135"/>
    </row>
    <row r="3" spans="1:7" ht="23.25" x14ac:dyDescent="0.25">
      <c r="A3" s="50" t="s">
        <v>29</v>
      </c>
      <c r="B3" s="135"/>
      <c r="C3" s="135"/>
      <c r="D3" s="135"/>
      <c r="E3" s="135"/>
      <c r="F3" s="135"/>
      <c r="G3" s="135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131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6.5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+CEILING(280*4,10)</f>
        <v>1120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374</v>
      </c>
      <c r="D23" s="62">
        <f>+C13</f>
        <v>0</v>
      </c>
      <c r="E23" s="65">
        <f>+C9-D23</f>
        <v>6.5</v>
      </c>
      <c r="F23" s="65">
        <f>+E23*C23</f>
        <v>2431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373</v>
      </c>
      <c r="D24" s="221">
        <f>+C13</f>
        <v>0</v>
      </c>
      <c r="E24" s="65">
        <f>+C9-D24</f>
        <v>6.5</v>
      </c>
      <c r="F24" s="65">
        <f>+E24*C24</f>
        <v>2424.5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373</v>
      </c>
      <c r="D25" s="222">
        <f>+C13</f>
        <v>0</v>
      </c>
      <c r="E25" s="65">
        <f>+C9-D25</f>
        <v>6.5</v>
      </c>
      <c r="F25" s="65">
        <f>+E25*C25</f>
        <v>2424.5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1120</v>
      </c>
      <c r="D26" s="34"/>
      <c r="E26" s="14"/>
      <c r="F26" s="14">
        <f>SUM(F23:F25)</f>
        <v>7280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g2mVhnD3yZ3FI+H3jqsU8U1KdR0oRiFsi5a2C3ziUZxnavnqMTYRX4rKY3P5qiemJmzSNpAnZETxPQYwDyx32w==" saltValue="34aLnSAhQsMjDGR+KUcrGw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H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8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8" ht="23.25" x14ac:dyDescent="0.25">
      <c r="A2" s="134"/>
      <c r="B2" s="135"/>
      <c r="C2" s="135"/>
      <c r="D2" s="135"/>
      <c r="E2" s="135"/>
      <c r="F2" s="135"/>
      <c r="G2" s="135"/>
    </row>
    <row r="3" spans="1:8" ht="23.25" x14ac:dyDescent="0.25">
      <c r="A3" s="50" t="s">
        <v>29</v>
      </c>
      <c r="B3" s="135"/>
      <c r="C3" s="135"/>
      <c r="D3" s="135"/>
      <c r="E3" s="135"/>
      <c r="F3" s="135"/>
      <c r="G3" s="135"/>
    </row>
    <row r="4" spans="1:8" ht="12.75" customHeight="1" x14ac:dyDescent="0.25">
      <c r="A4" s="10"/>
      <c r="B4" s="5"/>
    </row>
    <row r="5" spans="1:8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8" ht="44.25" customHeight="1" x14ac:dyDescent="0.25">
      <c r="A7" s="3" t="s">
        <v>22</v>
      </c>
      <c r="B7" s="70" t="s">
        <v>33</v>
      </c>
      <c r="C7" s="71" t="s">
        <v>132</v>
      </c>
      <c r="D7" s="86"/>
      <c r="E7" s="86"/>
      <c r="F7" s="86"/>
      <c r="G7" s="87"/>
      <c r="H7" s="163"/>
    </row>
    <row r="8" spans="1:8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8" ht="30" x14ac:dyDescent="0.25">
      <c r="A9" s="137">
        <v>2</v>
      </c>
      <c r="B9" s="11" t="s">
        <v>4</v>
      </c>
      <c r="C9" s="65">
        <v>4.5999999999999996</v>
      </c>
      <c r="D9" s="74"/>
      <c r="E9" s="74"/>
      <c r="F9" s="74"/>
      <c r="G9" s="74"/>
    </row>
    <row r="10" spans="1:8" s="9" customFormat="1" ht="60" customHeight="1" x14ac:dyDescent="0.25">
      <c r="A10" s="138">
        <v>3</v>
      </c>
      <c r="B10" s="11" t="s">
        <v>53</v>
      </c>
      <c r="C10" s="64">
        <f>+CEILING(3202*4,10)</f>
        <v>12810</v>
      </c>
      <c r="D10" s="75"/>
      <c r="E10" s="75"/>
      <c r="F10" s="74"/>
      <c r="G10" s="74"/>
    </row>
    <row r="11" spans="1:8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8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8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8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4270</v>
      </c>
      <c r="D23" s="62">
        <f>+C13</f>
        <v>0</v>
      </c>
      <c r="E23" s="65">
        <f>+C9-D23</f>
        <v>4.5999999999999996</v>
      </c>
      <c r="F23" s="65">
        <f>+E23*C23</f>
        <v>19642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4270</v>
      </c>
      <c r="D24" s="221">
        <f>+C13</f>
        <v>0</v>
      </c>
      <c r="E24" s="65">
        <f>+C9-D24</f>
        <v>4.5999999999999996</v>
      </c>
      <c r="F24" s="65">
        <f>+E24*C24</f>
        <v>19642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4270</v>
      </c>
      <c r="D25" s="222">
        <f>+C13</f>
        <v>0</v>
      </c>
      <c r="E25" s="65">
        <f>+C9-D25</f>
        <v>4.5999999999999996</v>
      </c>
      <c r="F25" s="65">
        <f>+E25*C25</f>
        <v>19642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12810</v>
      </c>
      <c r="D26" s="34"/>
      <c r="E26" s="14"/>
      <c r="F26" s="14">
        <f>SUM(F23:F25)</f>
        <v>58926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WbsXOqH72CXHn9rxMAemjLkaI0lOHC+axv7Ry+l9YIgUgN4GZrzmJCNZ9qJMxd+RV2dYBXHD+CAloopUlo9x2g==" saltValue="bYwuVktV/ACzSY50Rmue+g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4" fitToHeight="0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34"/>
      <c r="B2" s="135"/>
      <c r="C2" s="135"/>
      <c r="D2" s="135"/>
      <c r="E2" s="135"/>
      <c r="F2" s="135"/>
      <c r="G2" s="135"/>
    </row>
    <row r="3" spans="1:7" ht="23.25" x14ac:dyDescent="0.25">
      <c r="A3" s="50" t="s">
        <v>29</v>
      </c>
      <c r="B3" s="135"/>
      <c r="C3" s="135"/>
      <c r="D3" s="135"/>
      <c r="E3" s="135"/>
      <c r="F3" s="135"/>
      <c r="G3" s="135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133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5.5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+CEILING(1606*4,10)</f>
        <v>6430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2144</v>
      </c>
      <c r="D23" s="62">
        <f>+C13</f>
        <v>0</v>
      </c>
      <c r="E23" s="65">
        <f>+C9-D23</f>
        <v>5.5</v>
      </c>
      <c r="F23" s="65">
        <f>+E23*C23</f>
        <v>11792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2143</v>
      </c>
      <c r="D24" s="221">
        <f>+C13</f>
        <v>0</v>
      </c>
      <c r="E24" s="65">
        <f>+C9-D24</f>
        <v>5.5</v>
      </c>
      <c r="F24" s="65">
        <f>+E24*C24</f>
        <v>11786.5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2143</v>
      </c>
      <c r="D25" s="222">
        <f>+C13</f>
        <v>0</v>
      </c>
      <c r="E25" s="65">
        <f>+C9-D25</f>
        <v>5.5</v>
      </c>
      <c r="F25" s="65">
        <f>+E25*C25</f>
        <v>11786.5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6430</v>
      </c>
      <c r="D26" s="34"/>
      <c r="E26" s="14"/>
      <c r="F26" s="14">
        <f>SUM(F23:F25)</f>
        <v>35365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D+8mLFJDNayGNZe6IH24m8CQNqxqTtojLkQU43WkfL7bKGh1lf4jeB0Juvs+PSbtucE8mySMW9lsnEWBWtYAXg==" saltValue="tDnyHe4TdNI27SgKySGzQw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34"/>
      <c r="B2" s="135"/>
      <c r="C2" s="135"/>
      <c r="D2" s="135"/>
      <c r="E2" s="135"/>
      <c r="F2" s="135"/>
      <c r="G2" s="135"/>
    </row>
    <row r="3" spans="1:7" ht="23.25" x14ac:dyDescent="0.25">
      <c r="A3" s="50" t="s">
        <v>29</v>
      </c>
      <c r="B3" s="135"/>
      <c r="C3" s="135"/>
      <c r="D3" s="135"/>
      <c r="E3" s="135"/>
      <c r="F3" s="135"/>
      <c r="G3" s="135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134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5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+CEILING(142*4,10)</f>
        <v>570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190</v>
      </c>
      <c r="D23" s="62">
        <f>+C13</f>
        <v>0</v>
      </c>
      <c r="E23" s="65">
        <f>+C9-D23</f>
        <v>5</v>
      </c>
      <c r="F23" s="65">
        <f>+E23*C23</f>
        <v>950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190</v>
      </c>
      <c r="D24" s="221">
        <f>+C13</f>
        <v>0</v>
      </c>
      <c r="E24" s="65">
        <f>+C9-D24</f>
        <v>5</v>
      </c>
      <c r="F24" s="65">
        <f>+E24*C24</f>
        <v>950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190</v>
      </c>
      <c r="D25" s="222">
        <f>+C13</f>
        <v>0</v>
      </c>
      <c r="E25" s="65">
        <f>+C9-D25</f>
        <v>5</v>
      </c>
      <c r="F25" s="65">
        <f>+E25*C25</f>
        <v>950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570</v>
      </c>
      <c r="D26" s="34"/>
      <c r="E26" s="14"/>
      <c r="F26" s="14">
        <f>SUM(F23:F25)</f>
        <v>2850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qMUoqSsyqw4iAkA2yE/FKZtNBf0+JdZHLzTuWvogTnsRIKjNev7iUQRLcMQ9wZgnEgqjxksBXAdN50ra1cQCjg==" saltValue="Jclrws7qJSLRtQ+v+TZP8g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68"/>
      <c r="B2" s="169"/>
      <c r="C2" s="169"/>
      <c r="D2" s="169"/>
      <c r="E2" s="169"/>
      <c r="F2" s="169"/>
      <c r="G2" s="169"/>
    </row>
    <row r="3" spans="1:7" ht="23.25" x14ac:dyDescent="0.25">
      <c r="A3" s="50" t="s">
        <v>29</v>
      </c>
      <c r="B3" s="169"/>
      <c r="C3" s="169"/>
      <c r="D3" s="169"/>
      <c r="E3" s="169"/>
      <c r="F3" s="169"/>
      <c r="G3" s="169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148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35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CEILING(141*4,10)</f>
        <v>570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190</v>
      </c>
      <c r="D23" s="62">
        <f>+C13</f>
        <v>0</v>
      </c>
      <c r="E23" s="65">
        <f>+C9-D23</f>
        <v>35</v>
      </c>
      <c r="F23" s="65">
        <f>+E23*C23</f>
        <v>6650</v>
      </c>
      <c r="G23" s="30" t="s">
        <v>195</v>
      </c>
    </row>
    <row r="24" spans="1:7" ht="46.5" customHeight="1" x14ac:dyDescent="0.25">
      <c r="A24" s="141">
        <v>9</v>
      </c>
      <c r="B24" s="12" t="s">
        <v>57</v>
      </c>
      <c r="C24" s="220">
        <f>+ROUND((C10-C23)/2,0)</f>
        <v>190</v>
      </c>
      <c r="D24" s="221">
        <f>+C13</f>
        <v>0</v>
      </c>
      <c r="E24" s="65">
        <f>+C9-D24</f>
        <v>35</v>
      </c>
      <c r="F24" s="65">
        <f>+E24*C24</f>
        <v>6650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190</v>
      </c>
      <c r="D25" s="222">
        <f>+C13</f>
        <v>0</v>
      </c>
      <c r="E25" s="65">
        <f>+C9-D25</f>
        <v>35</v>
      </c>
      <c r="F25" s="65">
        <f>+E25*C25</f>
        <v>6650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570</v>
      </c>
      <c r="D26" s="34"/>
      <c r="E26" s="14"/>
      <c r="F26" s="14">
        <f>SUM(F23:F25)</f>
        <v>19950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KrxIkWLWaEPTMJqJkxOuuTw7aVs/lfN01KQ+v9uzlpLRrrGj0sxB9dizgsn8FUl/7H07EWvJz7fTZE1euYw5og==" saltValue="rlklf99+VL9TUxD8fFcKOw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J32"/>
  <sheetViews>
    <sheetView topLeftCell="A19" zoomScaleNormal="100" workbookViewId="0">
      <selection activeCell="D2" sqref="D2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83"/>
      <c r="B2" s="84"/>
      <c r="C2" s="84"/>
      <c r="D2" s="84"/>
      <c r="E2" s="84"/>
      <c r="F2" s="84"/>
      <c r="G2" s="84"/>
    </row>
    <row r="3" spans="1:7" ht="23.25" x14ac:dyDescent="0.25">
      <c r="A3" s="50" t="s">
        <v>29</v>
      </c>
      <c r="B3" s="84"/>
      <c r="C3" s="84"/>
      <c r="D3" s="84"/>
      <c r="E3" s="84"/>
      <c r="F3" s="84"/>
      <c r="G3" s="84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51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11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v>100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10" ht="16.5" customHeight="1" x14ac:dyDescent="0.25">
      <c r="A17" s="206" t="s">
        <v>191</v>
      </c>
      <c r="B17" s="206"/>
      <c r="C17" s="206"/>
      <c r="D17" s="206"/>
      <c r="E17" s="206"/>
      <c r="F17" s="206"/>
      <c r="G17" s="206"/>
    </row>
    <row r="18" spans="1:10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  <c r="H18" s="5"/>
      <c r="I18" s="5"/>
      <c r="J18" s="5"/>
    </row>
    <row r="19" spans="1:10" s="13" customFormat="1" ht="65.25" customHeight="1" x14ac:dyDescent="0.25">
      <c r="A19" s="267"/>
      <c r="B19" s="268"/>
      <c r="C19" s="268"/>
      <c r="D19" s="268"/>
      <c r="E19" s="268"/>
      <c r="F19" s="268"/>
      <c r="G19" s="269"/>
      <c r="H19" s="5"/>
      <c r="I19" s="5"/>
    </row>
    <row r="20" spans="1:10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10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10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10" ht="43.5" customHeight="1" x14ac:dyDescent="0.25">
      <c r="A23" s="141">
        <v>8</v>
      </c>
      <c r="B23" s="12" t="s">
        <v>56</v>
      </c>
      <c r="C23" s="220">
        <f>CEILING(C10/3*2,2)/2</f>
        <v>34</v>
      </c>
      <c r="D23" s="62">
        <f>+C13</f>
        <v>0</v>
      </c>
      <c r="E23" s="65">
        <f>+C9-D23</f>
        <v>11</v>
      </c>
      <c r="F23" s="65">
        <f>+E23*C23</f>
        <v>374</v>
      </c>
      <c r="G23" s="30" t="s">
        <v>195</v>
      </c>
    </row>
    <row r="24" spans="1:10" ht="90" x14ac:dyDescent="0.25">
      <c r="A24" s="141">
        <v>9</v>
      </c>
      <c r="B24" s="12" t="s">
        <v>57</v>
      </c>
      <c r="C24" s="220">
        <f>+ROUND((C10-C23)/2,0)</f>
        <v>33</v>
      </c>
      <c r="D24" s="221">
        <f>+C13</f>
        <v>0</v>
      </c>
      <c r="E24" s="65">
        <f>+C9-D24</f>
        <v>11</v>
      </c>
      <c r="F24" s="65">
        <f>+E24*C24</f>
        <v>363</v>
      </c>
      <c r="G24" s="30" t="s">
        <v>193</v>
      </c>
    </row>
    <row r="25" spans="1:10" ht="90" x14ac:dyDescent="0.25">
      <c r="A25" s="141">
        <v>10</v>
      </c>
      <c r="B25" s="12" t="s">
        <v>58</v>
      </c>
      <c r="C25" s="220">
        <f>+C10-C23-C24</f>
        <v>33</v>
      </c>
      <c r="D25" s="222">
        <f>+C13</f>
        <v>0</v>
      </c>
      <c r="E25" s="65">
        <f>+C9-D25</f>
        <v>11</v>
      </c>
      <c r="F25" s="65">
        <f>+E25*C25</f>
        <v>363</v>
      </c>
      <c r="G25" s="30" t="s">
        <v>196</v>
      </c>
    </row>
    <row r="26" spans="1:10" ht="34.5" customHeight="1" x14ac:dyDescent="0.25">
      <c r="A26" s="142">
        <v>11</v>
      </c>
      <c r="B26" s="29" t="s">
        <v>6</v>
      </c>
      <c r="C26" s="35">
        <f>SUM(C23:C25)</f>
        <v>100</v>
      </c>
      <c r="D26" s="34"/>
      <c r="E26" s="14"/>
      <c r="F26" s="14">
        <f>SUM(F23:F25)</f>
        <v>1100</v>
      </c>
      <c r="G26" s="14"/>
    </row>
    <row r="28" spans="1:10" ht="36" customHeight="1" x14ac:dyDescent="0.25">
      <c r="B28" s="210" t="s">
        <v>200</v>
      </c>
      <c r="C28" s="211">
        <f>C26-C10</f>
        <v>0</v>
      </c>
      <c r="G28" s="88"/>
    </row>
    <row r="29" spans="1:10" x14ac:dyDescent="0.25">
      <c r="G29" s="88"/>
    </row>
    <row r="30" spans="1:10" x14ac:dyDescent="0.25">
      <c r="B30" s="266"/>
      <c r="C30" s="266"/>
      <c r="D30" s="266"/>
      <c r="E30" s="266"/>
      <c r="F30" s="266"/>
      <c r="G30" s="88"/>
    </row>
    <row r="31" spans="1:10" ht="9" customHeight="1" x14ac:dyDescent="0.25">
      <c r="B31" s="232"/>
      <c r="C31" s="232"/>
      <c r="D31" s="232"/>
      <c r="E31" s="232"/>
      <c r="F31" s="232"/>
      <c r="G31" s="88"/>
    </row>
    <row r="32" spans="1:10" x14ac:dyDescent="0.25">
      <c r="B32" s="232"/>
      <c r="C32" s="232"/>
      <c r="D32" s="232"/>
      <c r="E32" s="232"/>
      <c r="F32" s="232"/>
      <c r="G32" s="82"/>
    </row>
  </sheetData>
  <sheetProtection algorithmName="SHA-512" hashValue="gKZ68q4g/fHebWBO0bqWFv0TbR2Ie20g+AK3vC2WkM183iIVnKznc4HPfztmWbcHj14bhhEn/DIr42Cdy3jukg==" saltValue="WRXYUmgq+jNkjLOj4t1Z2w==" spinCount="100000" sheet="1" objects="1" scenarios="1"/>
  <mergeCells count="5">
    <mergeCell ref="B30:F32"/>
    <mergeCell ref="A1:G1"/>
    <mergeCell ref="A5:G5"/>
    <mergeCell ref="A16:G16"/>
    <mergeCell ref="A18:G19"/>
  </mergeCells>
  <dataValidations disablePrompts="1"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1" fitToHeight="0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68"/>
      <c r="B2" s="169"/>
      <c r="C2" s="169"/>
      <c r="D2" s="169"/>
      <c r="E2" s="169"/>
      <c r="F2" s="169"/>
      <c r="G2" s="169"/>
    </row>
    <row r="3" spans="1:7" ht="23.25" x14ac:dyDescent="0.25">
      <c r="A3" s="50" t="s">
        <v>29</v>
      </c>
      <c r="B3" s="169"/>
      <c r="C3" s="169"/>
      <c r="D3" s="169"/>
      <c r="E3" s="169"/>
      <c r="F3" s="169"/>
      <c r="G3" s="169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147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35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CEILING(141*4,10)</f>
        <v>570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190</v>
      </c>
      <c r="D23" s="62">
        <f>+C13</f>
        <v>0</v>
      </c>
      <c r="E23" s="65">
        <f>+C9-D23</f>
        <v>35</v>
      </c>
      <c r="F23" s="65">
        <f>+E23*C23</f>
        <v>6650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190</v>
      </c>
      <c r="D24" s="221">
        <f>+C13</f>
        <v>0</v>
      </c>
      <c r="E24" s="65">
        <f>+C9-D24</f>
        <v>35</v>
      </c>
      <c r="F24" s="65">
        <f>+E24*C24</f>
        <v>6650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190</v>
      </c>
      <c r="D25" s="222">
        <f>+C13</f>
        <v>0</v>
      </c>
      <c r="E25" s="65">
        <f>+C9-D25</f>
        <v>35</v>
      </c>
      <c r="F25" s="65">
        <f>+E25*C25</f>
        <v>6650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570</v>
      </c>
      <c r="D26" s="34"/>
      <c r="E26" s="14"/>
      <c r="F26" s="14">
        <f>SUM(F23:F25)</f>
        <v>19950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+xhwIeGqgkk43owWsk/FcWwT3LhlLwmpoMqrt6xIuY5b96/T5B6s119OKaEBtmUcflOQwRjtGoXS11TYPAFJ7Q==" saltValue="2MkAWNMS6S6YgIfwe+6nnA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18"/>
      <c r="B2" s="119"/>
      <c r="C2" s="119"/>
      <c r="D2" s="119"/>
      <c r="E2" s="119"/>
      <c r="F2" s="119"/>
      <c r="G2" s="119"/>
    </row>
    <row r="3" spans="1:7" ht="23.25" x14ac:dyDescent="0.25">
      <c r="A3" s="50" t="s">
        <v>29</v>
      </c>
      <c r="B3" s="119"/>
      <c r="C3" s="119"/>
      <c r="D3" s="119"/>
      <c r="E3" s="119"/>
      <c r="F3" s="119"/>
      <c r="G3" s="119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170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3.4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CEILING(29*4,10)</f>
        <v>120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40</v>
      </c>
      <c r="D23" s="62">
        <f>+C13</f>
        <v>0</v>
      </c>
      <c r="E23" s="65">
        <f>+C9-D23</f>
        <v>3.4</v>
      </c>
      <c r="F23" s="65">
        <f>+E23*C23</f>
        <v>136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40</v>
      </c>
      <c r="D24" s="221">
        <f>+C13</f>
        <v>0</v>
      </c>
      <c r="E24" s="65">
        <f>+C9-D24</f>
        <v>3.4</v>
      </c>
      <c r="F24" s="65">
        <f>+E24*C24</f>
        <v>136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40</v>
      </c>
      <c r="D25" s="222">
        <f>+C13</f>
        <v>0</v>
      </c>
      <c r="E25" s="65">
        <f>+C9-D25</f>
        <v>3.4</v>
      </c>
      <c r="F25" s="65">
        <f>+E25*C25</f>
        <v>136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120</v>
      </c>
      <c r="D26" s="34"/>
      <c r="E26" s="14"/>
      <c r="F26" s="14">
        <f>SUM(F23:F25)</f>
        <v>408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K9VXtAA1vyO+3FkusKoI35mha0UE8GE+Gky8Y5n4S2d0175UDmp0m6E1jpUqoF0eDbag/zzybmQINmkd5PHrfQ==" saltValue="LINiRrX7vq5mjj5nMaVk6Q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18"/>
      <c r="B2" s="119"/>
      <c r="C2" s="119"/>
      <c r="D2" s="119"/>
      <c r="E2" s="119"/>
      <c r="F2" s="119"/>
      <c r="G2" s="119"/>
    </row>
    <row r="3" spans="1:7" ht="23.25" x14ac:dyDescent="0.25">
      <c r="A3" s="50" t="s">
        <v>29</v>
      </c>
      <c r="B3" s="119"/>
      <c r="C3" s="119"/>
      <c r="D3" s="119"/>
      <c r="E3" s="119"/>
      <c r="F3" s="119"/>
      <c r="G3" s="119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171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4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CEILING(51*4,10)</f>
        <v>210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70</v>
      </c>
      <c r="D23" s="62">
        <f>+C13</f>
        <v>0</v>
      </c>
      <c r="E23" s="65">
        <f>+C9-D23</f>
        <v>4</v>
      </c>
      <c r="F23" s="65">
        <f>+E23*C23</f>
        <v>280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70</v>
      </c>
      <c r="D24" s="221">
        <f>+C13</f>
        <v>0</v>
      </c>
      <c r="E24" s="65">
        <f>+C9-D24</f>
        <v>4</v>
      </c>
      <c r="F24" s="65">
        <f>+E24*C24</f>
        <v>280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70</v>
      </c>
      <c r="D25" s="222">
        <f>+C13</f>
        <v>0</v>
      </c>
      <c r="E25" s="65">
        <f>+C9-D25</f>
        <v>4</v>
      </c>
      <c r="F25" s="65">
        <f>+E25*C25</f>
        <v>280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210</v>
      </c>
      <c r="D26" s="34"/>
      <c r="E26" s="14"/>
      <c r="F26" s="14">
        <f>SUM(F23:F25)</f>
        <v>840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LfoFZ8KvJZtFUrNmv3O/oMFVJgJ8zAkOMHlbVvvHn6+oVQ8AcwmZVis3/P1+evE0AfOzuk31chKpGoiwKEXgIQ==" saltValue="B/+QXWx5bp/gCpTcqgNxQw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18"/>
      <c r="B2" s="119"/>
      <c r="C2" s="119"/>
      <c r="D2" s="119"/>
      <c r="E2" s="119"/>
      <c r="F2" s="119"/>
      <c r="G2" s="119"/>
    </row>
    <row r="3" spans="1:7" ht="23.25" x14ac:dyDescent="0.25">
      <c r="A3" s="50" t="s">
        <v>29</v>
      </c>
      <c r="B3" s="119"/>
      <c r="C3" s="119"/>
      <c r="D3" s="119"/>
      <c r="E3" s="119"/>
      <c r="F3" s="119"/>
      <c r="G3" s="119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172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3.5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CEILING((100+31)*4,10)</f>
        <v>530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177</v>
      </c>
      <c r="D23" s="62">
        <f>+C13</f>
        <v>0</v>
      </c>
      <c r="E23" s="65">
        <f>+C9-D23</f>
        <v>3.5</v>
      </c>
      <c r="F23" s="65">
        <f>+E23*C23</f>
        <v>619.5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177</v>
      </c>
      <c r="D24" s="221">
        <f>+C13</f>
        <v>0</v>
      </c>
      <c r="E24" s="65">
        <f>+C9-D24</f>
        <v>3.5</v>
      </c>
      <c r="F24" s="65">
        <f>+E24*C24</f>
        <v>619.5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176</v>
      </c>
      <c r="D25" s="222">
        <f>+C13</f>
        <v>0</v>
      </c>
      <c r="E25" s="65">
        <f>+C9-D25</f>
        <v>3.5</v>
      </c>
      <c r="F25" s="65">
        <f>+E25*C25</f>
        <v>616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530</v>
      </c>
      <c r="D26" s="34"/>
      <c r="E26" s="14"/>
      <c r="F26" s="14">
        <f>SUM(F23:F25)</f>
        <v>1855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PXt+Uw6/9fzb3RZqQWASRyBJaDtIiVeqhzAyRIAlHISgnPc000VgyoEYWabgPAMFcqRFzFBTE51HvAx0utfeqA==" saltValue="8BqSu0v2gt0Kvc/IpOMqiQ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18"/>
      <c r="B2" s="119"/>
      <c r="C2" s="119"/>
      <c r="D2" s="119"/>
      <c r="E2" s="119"/>
      <c r="F2" s="119"/>
      <c r="G2" s="119"/>
    </row>
    <row r="3" spans="1:7" ht="23.25" x14ac:dyDescent="0.25">
      <c r="A3" s="50" t="s">
        <v>29</v>
      </c>
      <c r="B3" s="119"/>
      <c r="C3" s="119"/>
      <c r="D3" s="119"/>
      <c r="E3" s="119"/>
      <c r="F3" s="119"/>
      <c r="G3" s="119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176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20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CEILING((893+65)*4,10)</f>
        <v>3840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1280</v>
      </c>
      <c r="D23" s="62">
        <f>+C13</f>
        <v>0</v>
      </c>
      <c r="E23" s="65">
        <f>+C9-D23</f>
        <v>20</v>
      </c>
      <c r="F23" s="65">
        <f>+E23*C23</f>
        <v>25600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1280</v>
      </c>
      <c r="D24" s="221">
        <f>+C13</f>
        <v>0</v>
      </c>
      <c r="E24" s="65">
        <f>+C9-D24</f>
        <v>20</v>
      </c>
      <c r="F24" s="65">
        <f>+E24*C24</f>
        <v>25600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1280</v>
      </c>
      <c r="D25" s="222">
        <f>+C13</f>
        <v>0</v>
      </c>
      <c r="E25" s="65">
        <f>+C9-D25</f>
        <v>20</v>
      </c>
      <c r="F25" s="65">
        <f>+E25*C25</f>
        <v>25600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3840</v>
      </c>
      <c r="D26" s="34"/>
      <c r="E26" s="14"/>
      <c r="F26" s="14">
        <f>SUM(F23:F25)</f>
        <v>76800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jzA53XfrKvqIvMQxtErNPkYraTVGxsRgZ9dMC3uNt6s8FkqKo6qzQhr1YoKNkob3amBWuWbXjVhoKIUBDyuiYw==" saltValue="ubeeOry9pZw0q4TVfkBroA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18"/>
      <c r="B2" s="119"/>
      <c r="C2" s="119"/>
      <c r="D2" s="119"/>
      <c r="E2" s="119"/>
      <c r="F2" s="119"/>
      <c r="G2" s="119"/>
    </row>
    <row r="3" spans="1:7" ht="23.25" x14ac:dyDescent="0.25">
      <c r="A3" s="50" t="s">
        <v>29</v>
      </c>
      <c r="B3" s="119"/>
      <c r="C3" s="119"/>
      <c r="D3" s="119"/>
      <c r="E3" s="119"/>
      <c r="F3" s="119"/>
      <c r="G3" s="119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173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7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CEILING(280*4,10)</f>
        <v>1120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374</v>
      </c>
      <c r="D23" s="62">
        <f>+C13</f>
        <v>0</v>
      </c>
      <c r="E23" s="65">
        <f>+C9-D23</f>
        <v>7</v>
      </c>
      <c r="F23" s="65">
        <f>+E23*C23</f>
        <v>2618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373</v>
      </c>
      <c r="D24" s="221">
        <f>+C13</f>
        <v>0</v>
      </c>
      <c r="E24" s="65">
        <f>+C9-D24</f>
        <v>7</v>
      </c>
      <c r="F24" s="65">
        <f>+E24*C24</f>
        <v>2611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373</v>
      </c>
      <c r="D25" s="222">
        <f>+C13</f>
        <v>0</v>
      </c>
      <c r="E25" s="65">
        <f>+C9-D25</f>
        <v>7</v>
      </c>
      <c r="F25" s="65">
        <f>+E25*C25</f>
        <v>2611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1120</v>
      </c>
      <c r="D26" s="34"/>
      <c r="E26" s="14"/>
      <c r="F26" s="14">
        <f>SUM(F23:F25)</f>
        <v>7840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5MLAT5gdw6x9Z51I0UF+FJkhlRA/m3JkZNHfPRXRuKpkdyy3KVGgecnJYhAJSzeI/qtPtGonVoRcuZMld5yDKw==" saltValue="Sfy7+giOu+uH36Ep+4Rc1A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18"/>
      <c r="B2" s="119"/>
      <c r="C2" s="119"/>
      <c r="D2" s="119"/>
      <c r="E2" s="119"/>
      <c r="F2" s="119"/>
      <c r="G2" s="119"/>
    </row>
    <row r="3" spans="1:7" ht="23.25" x14ac:dyDescent="0.25">
      <c r="A3" s="50" t="s">
        <v>29</v>
      </c>
      <c r="B3" s="119"/>
      <c r="C3" s="119"/>
      <c r="D3" s="119"/>
      <c r="E3" s="119"/>
      <c r="F3" s="119"/>
      <c r="G3" s="119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174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6.5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CEILING(16*4,10)</f>
        <v>70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24</v>
      </c>
      <c r="D23" s="62">
        <f>+C13</f>
        <v>0</v>
      </c>
      <c r="E23" s="65">
        <f>+C9-D23</f>
        <v>6.5</v>
      </c>
      <c r="F23" s="65">
        <f>+E23*C23</f>
        <v>156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23</v>
      </c>
      <c r="D24" s="221">
        <f>+C13</f>
        <v>0</v>
      </c>
      <c r="E24" s="65">
        <f>+C9-D24</f>
        <v>6.5</v>
      </c>
      <c r="F24" s="65">
        <f>+E24*C24</f>
        <v>149.5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23</v>
      </c>
      <c r="D25" s="222">
        <f>+C13</f>
        <v>0</v>
      </c>
      <c r="E25" s="65">
        <f>+C9-D25</f>
        <v>6.5</v>
      </c>
      <c r="F25" s="65">
        <f>+E25*C25</f>
        <v>149.5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70</v>
      </c>
      <c r="D26" s="34"/>
      <c r="E26" s="14"/>
      <c r="F26" s="14">
        <f>SUM(F23:F25)</f>
        <v>455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dTv8dY/GQ4VCGw6HdVvuVv35AyUnJ7Hwjw/Ev2O3Qr7HHzxR38w3WWRIpvV5W6F3AlIN9vhBPeGhKVKdRGYFRw==" saltValue="mJCsFDoThOuakMoftW7lJA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34"/>
      <c r="B2" s="135"/>
      <c r="C2" s="135"/>
      <c r="D2" s="135"/>
      <c r="E2" s="135"/>
      <c r="F2" s="135"/>
      <c r="G2" s="135"/>
    </row>
    <row r="3" spans="1:7" ht="23.25" x14ac:dyDescent="0.25">
      <c r="A3" s="50" t="s">
        <v>29</v>
      </c>
      <c r="B3" s="135"/>
      <c r="C3" s="135"/>
      <c r="D3" s="135"/>
      <c r="E3" s="135"/>
      <c r="F3" s="135"/>
      <c r="G3" s="135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122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20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CEILING(1381*4,10)</f>
        <v>5530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1844</v>
      </c>
      <c r="D23" s="62">
        <f>+C13</f>
        <v>0</v>
      </c>
      <c r="E23" s="65">
        <f>+C9-D23</f>
        <v>20</v>
      </c>
      <c r="F23" s="65">
        <f>+E23*C23</f>
        <v>36880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1843</v>
      </c>
      <c r="D24" s="221">
        <f>+C13</f>
        <v>0</v>
      </c>
      <c r="E24" s="65">
        <f>+C9-D24</f>
        <v>20</v>
      </c>
      <c r="F24" s="65">
        <f>+E24*C24</f>
        <v>36860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1843</v>
      </c>
      <c r="D25" s="222">
        <f>+C13</f>
        <v>0</v>
      </c>
      <c r="E25" s="65">
        <f>+C9-D25</f>
        <v>20</v>
      </c>
      <c r="F25" s="65">
        <f>+E25*C25</f>
        <v>36860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5530</v>
      </c>
      <c r="D26" s="34"/>
      <c r="E26" s="14"/>
      <c r="F26" s="14">
        <f>SUM(F23:F25)</f>
        <v>110600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r9P2uR5SbOZ314bmrkdI8u2G2rlmLx/2C09bIsq8xz4IJjJe4bCv+JH78lyr6Pi4Ii1LL9A7lZgzGBQ+wvXZ4A==" saltValue="sdm/mfX0/U53r34ZWnMkhA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34"/>
      <c r="B2" s="135"/>
      <c r="C2" s="135"/>
      <c r="D2" s="135"/>
      <c r="E2" s="135"/>
      <c r="F2" s="135"/>
      <c r="G2" s="135"/>
    </row>
    <row r="3" spans="1:7" ht="23.25" x14ac:dyDescent="0.25">
      <c r="A3" s="50" t="s">
        <v>29</v>
      </c>
      <c r="B3" s="135"/>
      <c r="C3" s="135"/>
      <c r="D3" s="135"/>
      <c r="E3" s="135"/>
      <c r="F3" s="135"/>
      <c r="G3" s="135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123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30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CEILING(580*4,10)</f>
        <v>2320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774</v>
      </c>
      <c r="D23" s="62">
        <f>+C13</f>
        <v>0</v>
      </c>
      <c r="E23" s="65">
        <f>+C9-D23</f>
        <v>30</v>
      </c>
      <c r="F23" s="65">
        <f>+E23*C23</f>
        <v>23220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773</v>
      </c>
      <c r="D24" s="221">
        <f>+C13</f>
        <v>0</v>
      </c>
      <c r="E24" s="65">
        <f>+C9-D24</f>
        <v>30</v>
      </c>
      <c r="F24" s="65">
        <f>+E24*C24</f>
        <v>23190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773</v>
      </c>
      <c r="D25" s="222">
        <f>+C13</f>
        <v>0</v>
      </c>
      <c r="E25" s="65">
        <f>+C9-D25</f>
        <v>30</v>
      </c>
      <c r="F25" s="65">
        <f>+E25*C25</f>
        <v>23190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2320</v>
      </c>
      <c r="D26" s="34"/>
      <c r="E26" s="14"/>
      <c r="F26" s="14">
        <f>SUM(F23:F25)</f>
        <v>69600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IjNdwhAkDdGdW5wSwCMpuBGBL5iPLV993iSy1InhfGSfEoT0sHBZy0XAgrNIB5CPNLcgCzqKeH3P/711YcRxPQ==" saltValue="R7PRyS6Fc/Wk/zrOMRQYKg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34"/>
      <c r="B2" s="135"/>
      <c r="C2" s="135"/>
      <c r="D2" s="135"/>
      <c r="E2" s="135"/>
      <c r="F2" s="135"/>
      <c r="G2" s="135"/>
    </row>
    <row r="3" spans="1:7" ht="23.25" x14ac:dyDescent="0.25">
      <c r="A3" s="50" t="s">
        <v>29</v>
      </c>
      <c r="B3" s="135"/>
      <c r="C3" s="135"/>
      <c r="D3" s="135"/>
      <c r="E3" s="135"/>
      <c r="F3" s="135"/>
      <c r="G3" s="135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124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30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CEILING(83*4,10)</f>
        <v>340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114</v>
      </c>
      <c r="D23" s="62">
        <f>+C13</f>
        <v>0</v>
      </c>
      <c r="E23" s="65">
        <f>+C9-D23</f>
        <v>30</v>
      </c>
      <c r="F23" s="65">
        <f>+E23*C23</f>
        <v>3420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113</v>
      </c>
      <c r="D24" s="221">
        <f>+C13</f>
        <v>0</v>
      </c>
      <c r="E24" s="65">
        <f>+C9-D24</f>
        <v>30</v>
      </c>
      <c r="F24" s="65">
        <f>+E24*C24</f>
        <v>3390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113</v>
      </c>
      <c r="D25" s="222">
        <f>+C13</f>
        <v>0</v>
      </c>
      <c r="E25" s="65">
        <f>+C9-D25</f>
        <v>30</v>
      </c>
      <c r="F25" s="65">
        <f>+E25*C25</f>
        <v>3390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340</v>
      </c>
      <c r="D26" s="34"/>
      <c r="E26" s="14"/>
      <c r="F26" s="14">
        <f>SUM(F23:F25)</f>
        <v>10200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llNvXvLjVtWl4+65d/fEgfh7GoXgUzSwrwY88Zg6lH9ieVTM+fsMvzldtymM9blZk/Wsjh2T5RmmLRKPj+SiiA==" saltValue="u6cziFVj/g6Zo1qR6x9tTQ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83"/>
      <c r="B2" s="84"/>
      <c r="C2" s="84"/>
      <c r="D2" s="84"/>
      <c r="E2" s="84"/>
      <c r="F2" s="84"/>
      <c r="G2" s="84"/>
    </row>
    <row r="3" spans="1:7" ht="23.25" x14ac:dyDescent="0.25">
      <c r="A3" s="50" t="s">
        <v>29</v>
      </c>
      <c r="B3" s="84"/>
      <c r="C3" s="84"/>
      <c r="D3" s="84"/>
      <c r="E3" s="84"/>
      <c r="F3" s="84"/>
      <c r="G3" s="84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79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1.1000000000000001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ROUND(726*4,-2)</f>
        <v>2900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967</v>
      </c>
      <c r="D23" s="62">
        <f>+C13</f>
        <v>0</v>
      </c>
      <c r="E23" s="65">
        <f>+C9-D23</f>
        <v>1.1000000000000001</v>
      </c>
      <c r="F23" s="65">
        <f>+E23*C23</f>
        <v>1063.7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967</v>
      </c>
      <c r="D24" s="221">
        <f>+C13</f>
        <v>0</v>
      </c>
      <c r="E24" s="65">
        <f>+C9-D24</f>
        <v>1.1000000000000001</v>
      </c>
      <c r="F24" s="65">
        <f>+E24*C24</f>
        <v>1063.7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966</v>
      </c>
      <c r="D25" s="222">
        <f>+C13</f>
        <v>0</v>
      </c>
      <c r="E25" s="65">
        <f>+C9-D25</f>
        <v>1.1000000000000001</v>
      </c>
      <c r="F25" s="65">
        <f>+E25*C25</f>
        <v>1062.6000000000001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2900</v>
      </c>
      <c r="D26" s="34"/>
      <c r="E26" s="14"/>
      <c r="F26" s="14">
        <f>SUM(F23:F25)</f>
        <v>3190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82"/>
    </row>
  </sheetData>
  <sheetProtection algorithmName="SHA-512" hashValue="kpawbVJi05xtxdECYVMq6FhmJaLvgJX9utMn82grVpgLwmCeIlXQO2pRH6NAWg8Gq5ghLkV4gr5Bv/n0RGEvbg==" saltValue="JUznGOqw//f6Ob3qPUAgFg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0967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207"/>
      <c r="B2" s="208"/>
      <c r="C2" s="208"/>
      <c r="D2" s="208"/>
      <c r="E2" s="208"/>
      <c r="F2" s="208"/>
      <c r="G2" s="208"/>
    </row>
    <row r="3" spans="1:7" ht="23.25" x14ac:dyDescent="0.25">
      <c r="A3" s="50" t="s">
        <v>29</v>
      </c>
      <c r="B3" s="208"/>
      <c r="C3" s="208"/>
      <c r="D3" s="208"/>
      <c r="E3" s="208"/>
      <c r="F3" s="208"/>
      <c r="G3" s="208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91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1.8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CEILING(6533*4,10)</f>
        <v>26140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8714</v>
      </c>
      <c r="D23" s="62">
        <f>+C13</f>
        <v>0</v>
      </c>
      <c r="E23" s="65">
        <f>+C9-D23</f>
        <v>1.8</v>
      </c>
      <c r="F23" s="65">
        <f>+E23*C23</f>
        <v>15685.2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8713</v>
      </c>
      <c r="D24" s="221">
        <f>+C13</f>
        <v>0</v>
      </c>
      <c r="E24" s="65">
        <f>+C9-D24</f>
        <v>1.8</v>
      </c>
      <c r="F24" s="65">
        <f>+E24*C24</f>
        <v>15683.4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8713</v>
      </c>
      <c r="D25" s="222">
        <f>+C13</f>
        <v>0</v>
      </c>
      <c r="E25" s="65">
        <f>+C9-D25</f>
        <v>1.8</v>
      </c>
      <c r="F25" s="65">
        <f>+E25*C25</f>
        <v>15683.4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26140</v>
      </c>
      <c r="D26" s="34"/>
      <c r="E26" s="14"/>
      <c r="F26" s="14">
        <f>SUM(F23:F25)</f>
        <v>47052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9"/>
    </row>
  </sheetData>
  <sheetProtection algorithmName="SHA-512" hashValue="Yj64iVeb8ZuBmDIbH68lRx/VqcrwqNEr6fpD08DArjMJnLPHm8OfmmSHbT+zRMHMU/LrhbZE1e9dnU8RwUmh0A==" saltValue="Dau5xGSXYv5mOnZYskkfxA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0967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18"/>
      <c r="B2" s="119"/>
      <c r="C2" s="119"/>
      <c r="D2" s="119"/>
      <c r="E2" s="119"/>
      <c r="F2" s="119"/>
      <c r="G2" s="119"/>
    </row>
    <row r="3" spans="1:7" ht="23.25" x14ac:dyDescent="0.25">
      <c r="A3" s="50" t="s">
        <v>29</v>
      </c>
      <c r="B3" s="119"/>
      <c r="C3" s="119"/>
      <c r="D3" s="119"/>
      <c r="E3" s="119"/>
      <c r="F3" s="119"/>
      <c r="G3" s="119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93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17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CEILING(64*4,10)</f>
        <v>260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87</v>
      </c>
      <c r="D23" s="62">
        <f>+C13</f>
        <v>0</v>
      </c>
      <c r="E23" s="65">
        <f>+C9-D23</f>
        <v>17</v>
      </c>
      <c r="F23" s="65">
        <f>+E23*C23</f>
        <v>1479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87</v>
      </c>
      <c r="D24" s="221">
        <f>+C13</f>
        <v>0</v>
      </c>
      <c r="E24" s="65">
        <f>+C9-D24</f>
        <v>17</v>
      </c>
      <c r="F24" s="65">
        <f>+E24*C24</f>
        <v>1479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86</v>
      </c>
      <c r="D25" s="222">
        <f>+C13</f>
        <v>0</v>
      </c>
      <c r="E25" s="65">
        <f>+C9-D25</f>
        <v>17</v>
      </c>
      <c r="F25" s="65">
        <f>+E25*C25</f>
        <v>1462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260</v>
      </c>
      <c r="D26" s="34"/>
      <c r="E26" s="14"/>
      <c r="F26" s="14">
        <f>SUM(F23:F25)</f>
        <v>4420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YVuMr2EWc6iveD/k0FYB0Bqs18xeBrVofvqsmH9uD4DOP2FCQqk9C2L7DBTvdD6qw2+karpTZzwP4DXmH2SmPQ==" saltValue="RUmX42VysOMVZRMlMCuncQ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D0967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18"/>
      <c r="B2" s="119"/>
      <c r="C2" s="119"/>
      <c r="D2" s="119"/>
      <c r="E2" s="119"/>
      <c r="F2" s="119"/>
      <c r="G2" s="119"/>
    </row>
    <row r="3" spans="1:7" ht="23.25" x14ac:dyDescent="0.25">
      <c r="A3" s="50" t="s">
        <v>29</v>
      </c>
      <c r="B3" s="119"/>
      <c r="C3" s="119"/>
      <c r="D3" s="119"/>
      <c r="E3" s="119"/>
      <c r="F3" s="119"/>
      <c r="G3" s="119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94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1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CEILING(2245*4,10)</f>
        <v>8980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2994</v>
      </c>
      <c r="D23" s="62">
        <f>+C13</f>
        <v>0</v>
      </c>
      <c r="E23" s="65">
        <f>+C9-D23</f>
        <v>1</v>
      </c>
      <c r="F23" s="65">
        <f>+E23*C23</f>
        <v>2994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2993</v>
      </c>
      <c r="D24" s="221">
        <f>+C13</f>
        <v>0</v>
      </c>
      <c r="E24" s="65">
        <f>+C9-D24</f>
        <v>1</v>
      </c>
      <c r="F24" s="65">
        <f>+E24*C24</f>
        <v>2993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2993</v>
      </c>
      <c r="D25" s="222">
        <f>+C13</f>
        <v>0</v>
      </c>
      <c r="E25" s="65">
        <f>+C9-D25</f>
        <v>1</v>
      </c>
      <c r="F25" s="65">
        <f>+E25*C25</f>
        <v>2993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8980</v>
      </c>
      <c r="D26" s="34"/>
      <c r="E26" s="14"/>
      <c r="F26" s="14">
        <f>SUM(F23:F25)</f>
        <v>8980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/hbDJqLR4VFbxsmTnakM/0wVD2IT8Jz3mAOOkeRH+3a36y8MruQbxD/hd6wuhjSSczrNz79MooLGgHVCKpsiSQ==" saltValue="oCs9pBtKRdIV3jAqFmQ3dQ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17B3AF"/>
    <pageSetUpPr fitToPage="1"/>
  </sheetPr>
  <dimension ref="A1:G32"/>
  <sheetViews>
    <sheetView topLeftCell="A8" workbookViewId="0">
      <selection activeCell="C13" sqref="C13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18"/>
      <c r="B2" s="119"/>
      <c r="C2" s="119"/>
      <c r="D2" s="119"/>
      <c r="E2" s="119"/>
      <c r="F2" s="119"/>
      <c r="G2" s="119"/>
    </row>
    <row r="3" spans="1:7" ht="23.25" x14ac:dyDescent="0.25">
      <c r="A3" s="50" t="s">
        <v>29</v>
      </c>
      <c r="B3" s="119"/>
      <c r="C3" s="119"/>
      <c r="D3" s="119"/>
      <c r="E3" s="119"/>
      <c r="F3" s="119"/>
      <c r="G3" s="119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96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33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CEILING(69*4,10)</f>
        <v>280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94</v>
      </c>
      <c r="D23" s="62">
        <f>+C13</f>
        <v>0</v>
      </c>
      <c r="E23" s="65">
        <f>+C9-D23</f>
        <v>33</v>
      </c>
      <c r="F23" s="65">
        <f>+E23*C23</f>
        <v>3102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93</v>
      </c>
      <c r="D24" s="221">
        <f>+C13</f>
        <v>0</v>
      </c>
      <c r="E24" s="65">
        <f>+C9-D24</f>
        <v>33</v>
      </c>
      <c r="F24" s="65">
        <f>+E24*C24</f>
        <v>3069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93</v>
      </c>
      <c r="D25" s="222">
        <f>+C13</f>
        <v>0</v>
      </c>
      <c r="E25" s="65">
        <f>+C9-D25</f>
        <v>33</v>
      </c>
      <c r="F25" s="65">
        <f>+E25*C25</f>
        <v>3069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280</v>
      </c>
      <c r="D26" s="34"/>
      <c r="E26" s="14"/>
      <c r="F26" s="14">
        <f>SUM(F23:F25)</f>
        <v>9240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l4NB7/Cwo8pytjzD+1UTJepzEtMF58K0nb+BGxNgQCJ7RcJ/ADnZEV9v6nHKk2fTH6ekUYAhzL8U+VB7/pVI8g==" saltValue="Ra8d6F2exVMfiVKb0mL0Hg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17B3AF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18"/>
      <c r="B2" s="119"/>
      <c r="C2" s="119"/>
      <c r="D2" s="119"/>
      <c r="E2" s="119"/>
      <c r="F2" s="119"/>
      <c r="G2" s="119"/>
    </row>
    <row r="3" spans="1:7" ht="23.25" x14ac:dyDescent="0.25">
      <c r="A3" s="50" t="s">
        <v>29</v>
      </c>
      <c r="B3" s="119"/>
      <c r="C3" s="119"/>
      <c r="D3" s="119"/>
      <c r="E3" s="119"/>
      <c r="F3" s="119"/>
      <c r="G3" s="119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97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39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CEILING(24*4,10)</f>
        <v>100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34</v>
      </c>
      <c r="D23" s="62">
        <f>+C13</f>
        <v>0</v>
      </c>
      <c r="E23" s="65">
        <f>+C9-D23</f>
        <v>39</v>
      </c>
      <c r="F23" s="65">
        <f>+E23*C23</f>
        <v>1326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33</v>
      </c>
      <c r="D24" s="221">
        <f>+C13</f>
        <v>0</v>
      </c>
      <c r="E24" s="65">
        <f>+C9-D24</f>
        <v>39</v>
      </c>
      <c r="F24" s="65">
        <f>+E24*C24</f>
        <v>1287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33</v>
      </c>
      <c r="D25" s="222">
        <f>+C13</f>
        <v>0</v>
      </c>
      <c r="E25" s="65">
        <f>+C9-D25</f>
        <v>39</v>
      </c>
      <c r="F25" s="65">
        <f>+E25*C25</f>
        <v>1287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100</v>
      </c>
      <c r="D26" s="34"/>
      <c r="E26" s="14"/>
      <c r="F26" s="14">
        <f>SUM(F23:F25)</f>
        <v>3900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3obNlITcOxdp0w0WluPOhJLmpo0wD84BkXUC5eOwypvvIzD3iao988ElSRT2dz5/x8I/HE/uut6SiD9nlDXgzQ==" saltValue="Nl7T8gdcLdmmUmw7faRjJA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17B3AF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18"/>
      <c r="B2" s="119"/>
      <c r="C2" s="119"/>
      <c r="D2" s="119"/>
      <c r="E2" s="119"/>
      <c r="F2" s="119"/>
      <c r="G2" s="119"/>
    </row>
    <row r="3" spans="1:7" ht="23.25" x14ac:dyDescent="0.25">
      <c r="A3" s="50" t="s">
        <v>29</v>
      </c>
      <c r="B3" s="119"/>
      <c r="C3" s="119"/>
      <c r="D3" s="119"/>
      <c r="E3" s="119"/>
      <c r="F3" s="119"/>
      <c r="G3" s="119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98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35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CEILING(165*4,10)</f>
        <v>660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220</v>
      </c>
      <c r="D23" s="62">
        <f>+C13</f>
        <v>0</v>
      </c>
      <c r="E23" s="65">
        <f>+C9-D23</f>
        <v>35</v>
      </c>
      <c r="F23" s="65">
        <f>+E23*C23</f>
        <v>7700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220</v>
      </c>
      <c r="D24" s="221">
        <f>+C13</f>
        <v>0</v>
      </c>
      <c r="E24" s="65">
        <f>+C9-D24</f>
        <v>35</v>
      </c>
      <c r="F24" s="65">
        <f>+E24*C24</f>
        <v>7700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220</v>
      </c>
      <c r="D25" s="222">
        <f>+C13</f>
        <v>0</v>
      </c>
      <c r="E25" s="65">
        <f>+C9-D25</f>
        <v>35</v>
      </c>
      <c r="F25" s="65">
        <f>+E25*C25</f>
        <v>7700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660</v>
      </c>
      <c r="D26" s="34"/>
      <c r="E26" s="14"/>
      <c r="F26" s="14">
        <f>SUM(F23:F25)</f>
        <v>23100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rxJFREM6GIfqYAB8ErMuB0WqLvh8rVnnQgx536Zuk7b6mulPgOKJ1CS6y3Fzk4qFP8bJLPh8d37K39M28n72gw==" saltValue="5a9EE1rFXlgQ35a2exYQ1g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17B3AF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18"/>
      <c r="B2" s="119"/>
      <c r="C2" s="119"/>
      <c r="D2" s="119"/>
      <c r="E2" s="119"/>
      <c r="F2" s="119"/>
      <c r="G2" s="119"/>
    </row>
    <row r="3" spans="1:7" ht="23.25" x14ac:dyDescent="0.25">
      <c r="A3" s="50" t="s">
        <v>29</v>
      </c>
      <c r="B3" s="119"/>
      <c r="C3" s="119"/>
      <c r="D3" s="119"/>
      <c r="E3" s="119"/>
      <c r="F3" s="119"/>
      <c r="G3" s="119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99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70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CEILING(35*4,10)</f>
        <v>140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47</v>
      </c>
      <c r="D23" s="62">
        <f>+C13</f>
        <v>0</v>
      </c>
      <c r="E23" s="65">
        <f>+C9-D23</f>
        <v>70</v>
      </c>
      <c r="F23" s="65">
        <f>+E23*C23</f>
        <v>3290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47</v>
      </c>
      <c r="D24" s="221">
        <f>+C13</f>
        <v>0</v>
      </c>
      <c r="E24" s="65">
        <f>+C9-D24</f>
        <v>70</v>
      </c>
      <c r="F24" s="65">
        <f>+E24*C24</f>
        <v>3290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46</v>
      </c>
      <c r="D25" s="222">
        <f>+C13</f>
        <v>0</v>
      </c>
      <c r="E25" s="65">
        <f>+C9-D25</f>
        <v>70</v>
      </c>
      <c r="F25" s="65">
        <f>+E25*C25</f>
        <v>3220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140</v>
      </c>
      <c r="D26" s="34"/>
      <c r="E26" s="14"/>
      <c r="F26" s="14">
        <f>SUM(F23:F25)</f>
        <v>9800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TRsEa+VlWY0sDxFSqr9GAFbNAS3fIghF74RPvDSStPIVRAiHqj+24o+9FvLEt1MqVgy2neaTy3ZK6fN54GjcOg==" saltValue="Z3uGbHgCMk/DGMAMH8MK3g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17B3AF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18"/>
      <c r="B2" s="119"/>
      <c r="C2" s="119"/>
      <c r="D2" s="119"/>
      <c r="E2" s="119"/>
      <c r="F2" s="119"/>
      <c r="G2" s="119"/>
    </row>
    <row r="3" spans="1:7" ht="23.25" x14ac:dyDescent="0.25">
      <c r="A3" s="50" t="s">
        <v>29</v>
      </c>
      <c r="B3" s="119"/>
      <c r="C3" s="119"/>
      <c r="D3" s="119"/>
      <c r="E3" s="119"/>
      <c r="F3" s="119"/>
      <c r="G3" s="119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100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43.5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CEILING(114*4,10)</f>
        <v>460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154</v>
      </c>
      <c r="D23" s="62">
        <f>+C13</f>
        <v>0</v>
      </c>
      <c r="E23" s="65">
        <f>+C9-D23</f>
        <v>43.5</v>
      </c>
      <c r="F23" s="65">
        <f>+E23*C23</f>
        <v>6699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153</v>
      </c>
      <c r="D24" s="221">
        <f>+C13</f>
        <v>0</v>
      </c>
      <c r="E24" s="65">
        <f>+C9-D24</f>
        <v>43.5</v>
      </c>
      <c r="F24" s="65">
        <f>+E24*C24</f>
        <v>6655.5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153</v>
      </c>
      <c r="D25" s="222">
        <f>+C13</f>
        <v>0</v>
      </c>
      <c r="E25" s="65">
        <f>+C9-D25</f>
        <v>43.5</v>
      </c>
      <c r="F25" s="65">
        <f>+E25*C25</f>
        <v>6655.5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460</v>
      </c>
      <c r="D26" s="34"/>
      <c r="E26" s="14"/>
      <c r="F26" s="14">
        <f>SUM(F23:F25)</f>
        <v>20010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5wPgueYNoHdw5T2xeiFA3t35ias3UnkJlHYwbdPIJ8tXsnPQGoZN8eLjsESIjtGPO9zZkqo13yfMjM/4ScAl9A==" saltValue="NizVNpClQJI+TNRTufKRgg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17B3AF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18"/>
      <c r="B2" s="119"/>
      <c r="C2" s="119"/>
      <c r="D2" s="119"/>
      <c r="E2" s="119"/>
      <c r="F2" s="119"/>
      <c r="G2" s="119"/>
    </row>
    <row r="3" spans="1:7" ht="23.25" x14ac:dyDescent="0.25">
      <c r="A3" s="50" t="s">
        <v>29</v>
      </c>
      <c r="B3" s="119"/>
      <c r="C3" s="119"/>
      <c r="D3" s="119"/>
      <c r="E3" s="119"/>
      <c r="F3" s="119"/>
      <c r="G3" s="119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101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25.5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CEILING(108*4,10)</f>
        <v>440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147</v>
      </c>
      <c r="D23" s="62">
        <f>+C13</f>
        <v>0</v>
      </c>
      <c r="E23" s="65">
        <f>+C9-D23</f>
        <v>25.5</v>
      </c>
      <c r="F23" s="65">
        <f>+E23*C23</f>
        <v>3748.5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147</v>
      </c>
      <c r="D24" s="221">
        <f>+C13</f>
        <v>0</v>
      </c>
      <c r="E24" s="65">
        <f>+C9-D24</f>
        <v>25.5</v>
      </c>
      <c r="F24" s="65">
        <f>+E24*C24</f>
        <v>3748.5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146</v>
      </c>
      <c r="D25" s="222">
        <f>+C13</f>
        <v>0</v>
      </c>
      <c r="E25" s="65">
        <f>+C9-D25</f>
        <v>25.5</v>
      </c>
      <c r="F25" s="65">
        <f>+E25*C25</f>
        <v>3723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440</v>
      </c>
      <c r="D26" s="34"/>
      <c r="E26" s="14"/>
      <c r="F26" s="14">
        <f>SUM(F23:F25)</f>
        <v>11220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tPwvO8197z6LjigjA487nMjvS/+oBEK5eWkuV0Q7RDlHOXsk/uEfvwq9skNJmSC1Qf6/+rLutFu5WYZjb/1QxQ==" saltValue="3TTMut/m7uvN6AdChgEZfg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17B3AF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18"/>
      <c r="B2" s="119"/>
      <c r="C2" s="119"/>
      <c r="D2" s="119"/>
      <c r="E2" s="119"/>
      <c r="F2" s="119"/>
      <c r="G2" s="119"/>
    </row>
    <row r="3" spans="1:7" ht="23.25" x14ac:dyDescent="0.25">
      <c r="A3" s="50" t="s">
        <v>29</v>
      </c>
      <c r="B3" s="119"/>
      <c r="C3" s="119"/>
      <c r="D3" s="119"/>
      <c r="E3" s="119"/>
      <c r="F3" s="119"/>
      <c r="G3" s="119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102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25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CEILING(138*4,10)</f>
        <v>560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187</v>
      </c>
      <c r="D23" s="62">
        <f>+C13</f>
        <v>0</v>
      </c>
      <c r="E23" s="65">
        <f>+C9-D23</f>
        <v>25</v>
      </c>
      <c r="F23" s="65">
        <f>+E23*C23</f>
        <v>4675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187</v>
      </c>
      <c r="D24" s="221">
        <f>+C13</f>
        <v>0</v>
      </c>
      <c r="E24" s="65">
        <f>+C9-D24</f>
        <v>25</v>
      </c>
      <c r="F24" s="65">
        <f>+E24*C24</f>
        <v>4675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186</v>
      </c>
      <c r="D25" s="222">
        <f>+C13</f>
        <v>0</v>
      </c>
      <c r="E25" s="65">
        <f>+C9-D25</f>
        <v>25</v>
      </c>
      <c r="F25" s="65">
        <f>+E25*C25</f>
        <v>4650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560</v>
      </c>
      <c r="D26" s="34"/>
      <c r="E26" s="14"/>
      <c r="F26" s="14">
        <f>SUM(F23:F25)</f>
        <v>14000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NpSpCKOV8v/XPKZL6PQV4jmOocOQAPk1Zg8F0lL8xeM2wOln8JfsJxQ0EnUXtqf/Vsw5jbyAhZ7//FZhvk93Vg==" saltValue="IzjOgCfmbRTomiV2j1NGSA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83"/>
      <c r="B2" s="84"/>
      <c r="C2" s="84"/>
      <c r="D2" s="84"/>
      <c r="E2" s="84"/>
      <c r="F2" s="84"/>
      <c r="G2" s="84"/>
    </row>
    <row r="3" spans="1:7" ht="23.25" x14ac:dyDescent="0.25">
      <c r="A3" s="50" t="s">
        <v>29</v>
      </c>
      <c r="B3" s="84"/>
      <c r="C3" s="84"/>
      <c r="D3" s="84"/>
      <c r="E3" s="84"/>
      <c r="F3" s="84"/>
      <c r="G3" s="84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78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7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v>200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67</v>
      </c>
      <c r="D23" s="62">
        <f>+C13</f>
        <v>0</v>
      </c>
      <c r="E23" s="65">
        <f>+C9-D23</f>
        <v>7</v>
      </c>
      <c r="F23" s="65">
        <f>+E23*C23</f>
        <v>469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67</v>
      </c>
      <c r="D24" s="221">
        <f>+C13</f>
        <v>0</v>
      </c>
      <c r="E24" s="65">
        <f>+C9-D24</f>
        <v>7</v>
      </c>
      <c r="F24" s="65">
        <f>+E24*C24</f>
        <v>469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66</v>
      </c>
      <c r="D25" s="222">
        <f>+C13</f>
        <v>0</v>
      </c>
      <c r="E25" s="65">
        <f>+C9-D25</f>
        <v>7</v>
      </c>
      <c r="F25" s="65">
        <f>+E25*C25</f>
        <v>462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200</v>
      </c>
      <c r="D26" s="34"/>
      <c r="E26" s="14"/>
      <c r="F26" s="14">
        <f>SUM(F23:F25)</f>
        <v>1400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82"/>
    </row>
  </sheetData>
  <sheetProtection algorithmName="SHA-512" hashValue="ofvmeQrFfF2s2d23+AvYfEuqKSrwlclw5A9Mr9iDFk2Fl4KlWl6FBQMPlVX11laMF+dH8ag8hDgTLNSiOpO98g==" saltValue="WKqcXqrTfiyNUgJdR0t4OQ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17B3AF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18"/>
      <c r="B2" s="119"/>
      <c r="C2" s="119"/>
      <c r="D2" s="119"/>
      <c r="E2" s="119"/>
      <c r="F2" s="119"/>
      <c r="G2" s="119"/>
    </row>
    <row r="3" spans="1:7" ht="23.25" x14ac:dyDescent="0.25">
      <c r="A3" s="50" t="s">
        <v>29</v>
      </c>
      <c r="B3" s="119"/>
      <c r="C3" s="119"/>
      <c r="D3" s="119"/>
      <c r="E3" s="119"/>
      <c r="F3" s="119"/>
      <c r="G3" s="119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103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37.5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CEILING(58*4,10)</f>
        <v>240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80</v>
      </c>
      <c r="D23" s="62">
        <f>+C13</f>
        <v>0</v>
      </c>
      <c r="E23" s="65">
        <f>+C9-D23</f>
        <v>37.5</v>
      </c>
      <c r="F23" s="65">
        <f>+E23*C23</f>
        <v>3000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80</v>
      </c>
      <c r="D24" s="221">
        <f>+C13</f>
        <v>0</v>
      </c>
      <c r="E24" s="65">
        <f>+C9-D24</f>
        <v>37.5</v>
      </c>
      <c r="F24" s="65">
        <f>+E24*C24</f>
        <v>3000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80</v>
      </c>
      <c r="D25" s="222">
        <f>+C13</f>
        <v>0</v>
      </c>
      <c r="E25" s="65">
        <f>+C9-D25</f>
        <v>37.5</v>
      </c>
      <c r="F25" s="65">
        <f>+E25*C25</f>
        <v>3000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240</v>
      </c>
      <c r="D26" s="34"/>
      <c r="E26" s="14"/>
      <c r="F26" s="14">
        <f>SUM(F23:F25)</f>
        <v>9000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nLaNSQtIUhV3/AjijcKr/2rDdrxAuEvf0Gj0NKfSYmV1dtsG3VTRyxwJhfJPh3wYn+yO2IOBd3kb5y9O2i2fDw==" saltValue="AiUEdCZM4DxL5CFBmDkWGQ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17B3AF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18"/>
      <c r="B2" s="119"/>
      <c r="C2" s="119"/>
      <c r="D2" s="119"/>
      <c r="E2" s="119"/>
      <c r="F2" s="119"/>
      <c r="G2" s="119"/>
    </row>
    <row r="3" spans="1:7" ht="23.25" x14ac:dyDescent="0.25">
      <c r="A3" s="50" t="s">
        <v>29</v>
      </c>
      <c r="B3" s="119"/>
      <c r="C3" s="119"/>
      <c r="D3" s="119"/>
      <c r="E3" s="119"/>
      <c r="F3" s="119"/>
      <c r="G3" s="119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105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19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CEILING(824*4,10)</f>
        <v>3300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1100</v>
      </c>
      <c r="D23" s="62">
        <f>+C13</f>
        <v>0</v>
      </c>
      <c r="E23" s="65">
        <f>+C9-D23</f>
        <v>19</v>
      </c>
      <c r="F23" s="65">
        <f>+E23*C23</f>
        <v>20900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1100</v>
      </c>
      <c r="D24" s="221">
        <f>+C13</f>
        <v>0</v>
      </c>
      <c r="E24" s="65">
        <f>+C9-D24</f>
        <v>19</v>
      </c>
      <c r="F24" s="65">
        <f>+E24*C24</f>
        <v>20900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1100</v>
      </c>
      <c r="D25" s="222">
        <f>+C13</f>
        <v>0</v>
      </c>
      <c r="E25" s="65">
        <f>+C9-D25</f>
        <v>19</v>
      </c>
      <c r="F25" s="65">
        <f>+E25*C25</f>
        <v>20900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3300</v>
      </c>
      <c r="D26" s="34"/>
      <c r="E26" s="14"/>
      <c r="F26" s="14">
        <f>SUM(F23:F25)</f>
        <v>62700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8EdPxtnqiHSaG/wB0/fNj0zZwgI9al9gPx19y/fXGVCMX9deynfGup4Cs9PWVGAjwTGAl0qDFHupK3GOJro4IA==" saltValue="rvzS2qxfwKXD/guax+KwFA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17B3AF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18"/>
      <c r="B2" s="119"/>
      <c r="C2" s="119"/>
      <c r="D2" s="119"/>
      <c r="E2" s="119"/>
      <c r="F2" s="119"/>
      <c r="G2" s="119"/>
    </row>
    <row r="3" spans="1:7" ht="23.25" x14ac:dyDescent="0.25">
      <c r="A3" s="50" t="s">
        <v>29</v>
      </c>
      <c r="B3" s="119"/>
      <c r="C3" s="119"/>
      <c r="D3" s="119"/>
      <c r="E3" s="119"/>
      <c r="F3" s="119"/>
      <c r="G3" s="119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104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45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CEILING(124*4,10)</f>
        <v>500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167</v>
      </c>
      <c r="D23" s="62">
        <f>+C13</f>
        <v>0</v>
      </c>
      <c r="E23" s="65">
        <f>+C9-D23</f>
        <v>45</v>
      </c>
      <c r="F23" s="65">
        <f>+E23*C23</f>
        <v>7515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167</v>
      </c>
      <c r="D24" s="221">
        <f>+C13</f>
        <v>0</v>
      </c>
      <c r="E24" s="65">
        <f>+C9-D24</f>
        <v>45</v>
      </c>
      <c r="F24" s="65">
        <f>+E24*C24</f>
        <v>7515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166</v>
      </c>
      <c r="D25" s="222">
        <f>+C13</f>
        <v>0</v>
      </c>
      <c r="E25" s="65">
        <f>+C9-D25</f>
        <v>45</v>
      </c>
      <c r="F25" s="65">
        <f>+E25*C25</f>
        <v>7470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500</v>
      </c>
      <c r="D26" s="34"/>
      <c r="E26" s="14"/>
      <c r="F26" s="14">
        <f>SUM(F23:F25)</f>
        <v>22500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SGWP34bYtShDJnYfQ5NmJK+JjJcpfK3V1hEB9goA1SGoEFgYFebtNSsWVVcvMHYSaVD7wi2UJMNadoSg+rpYLQ==" saltValue="W1LWEPoyBvxzwqJjzC/M+A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17B3AF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18"/>
      <c r="B2" s="119"/>
      <c r="C2" s="119"/>
      <c r="D2" s="119"/>
      <c r="E2" s="119"/>
      <c r="F2" s="119"/>
      <c r="G2" s="119"/>
    </row>
    <row r="3" spans="1:7" ht="23.25" x14ac:dyDescent="0.25">
      <c r="A3" s="50" t="s">
        <v>29</v>
      </c>
      <c r="B3" s="119"/>
      <c r="C3" s="119"/>
      <c r="D3" s="119"/>
      <c r="E3" s="119"/>
      <c r="F3" s="119"/>
      <c r="G3" s="119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106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28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CEILING(284*4,10)</f>
        <v>1140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380</v>
      </c>
      <c r="D23" s="62">
        <f>+C13</f>
        <v>0</v>
      </c>
      <c r="E23" s="65">
        <f>+C9-D23</f>
        <v>28</v>
      </c>
      <c r="F23" s="65">
        <f>+E23*C23</f>
        <v>10640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380</v>
      </c>
      <c r="D24" s="221">
        <f>+C13</f>
        <v>0</v>
      </c>
      <c r="E24" s="65">
        <f>+C9-D24</f>
        <v>28</v>
      </c>
      <c r="F24" s="65">
        <f>+E24*C24</f>
        <v>10640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380</v>
      </c>
      <c r="D25" s="222">
        <f>+C13</f>
        <v>0</v>
      </c>
      <c r="E25" s="65">
        <f>+C9-D25</f>
        <v>28</v>
      </c>
      <c r="F25" s="65">
        <f>+E25*C25</f>
        <v>10640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1140</v>
      </c>
      <c r="D26" s="34"/>
      <c r="E26" s="14"/>
      <c r="F26" s="14">
        <f>SUM(F23:F25)</f>
        <v>31920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dDHa5sTm2jOPHoghETRaCOgat4oc1zW/Fs+o8OSjwGS2wvAWvu4op9QMVfyej97LR0GraAFrUwd0W1ipkRSXLg==" saltValue="18XyiPL/KjuI8gFgUttwWw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17B3AF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18"/>
      <c r="B2" s="119"/>
      <c r="C2" s="119"/>
      <c r="D2" s="119"/>
      <c r="E2" s="119"/>
      <c r="F2" s="119"/>
      <c r="G2" s="119"/>
    </row>
    <row r="3" spans="1:7" ht="23.25" x14ac:dyDescent="0.25">
      <c r="A3" s="50" t="s">
        <v>29</v>
      </c>
      <c r="B3" s="119"/>
      <c r="C3" s="119"/>
      <c r="D3" s="119"/>
      <c r="E3" s="119"/>
      <c r="F3" s="119"/>
      <c r="G3" s="119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107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54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CEILING(4*4,10)</f>
        <v>20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7</v>
      </c>
      <c r="D23" s="62">
        <f>+C13</f>
        <v>0</v>
      </c>
      <c r="E23" s="65">
        <f>+C9-D23</f>
        <v>54</v>
      </c>
      <c r="F23" s="65">
        <f>+E23*C23</f>
        <v>378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7</v>
      </c>
      <c r="D24" s="221">
        <f>+C13</f>
        <v>0</v>
      </c>
      <c r="E24" s="65">
        <f>+C9-D24</f>
        <v>54</v>
      </c>
      <c r="F24" s="65">
        <f>+E24*C24</f>
        <v>378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6</v>
      </c>
      <c r="D25" s="222">
        <f>+C13</f>
        <v>0</v>
      </c>
      <c r="E25" s="65">
        <f>+C9-D25</f>
        <v>54</v>
      </c>
      <c r="F25" s="65">
        <f>+E25*C25</f>
        <v>324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20</v>
      </c>
      <c r="D26" s="34"/>
      <c r="E26" s="14"/>
      <c r="F26" s="14">
        <f>SUM(F23:F25)</f>
        <v>1080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qMAsPLH6eZlY6ec9wfnUSJkMkuOYAXIOqfRpt1172SKF21QTV01cU1qvKScOZo7xgTilT/C6or9yVF5o+y4h0w==" saltValue="UQEMUat6LpNr+LbicXNkhQ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17B3AF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18"/>
      <c r="B2" s="119"/>
      <c r="C2" s="119"/>
      <c r="D2" s="119"/>
      <c r="E2" s="119"/>
      <c r="F2" s="119"/>
      <c r="G2" s="119"/>
    </row>
    <row r="3" spans="1:7" ht="23.25" x14ac:dyDescent="0.25">
      <c r="A3" s="50" t="s">
        <v>29</v>
      </c>
      <c r="B3" s="119"/>
      <c r="C3" s="119"/>
      <c r="D3" s="119"/>
      <c r="E3" s="119"/>
      <c r="F3" s="119"/>
      <c r="G3" s="119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108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86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CEILING(15*4,10)</f>
        <v>60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20</v>
      </c>
      <c r="D23" s="62">
        <f>+C13</f>
        <v>0</v>
      </c>
      <c r="E23" s="65">
        <f>+C9-D23</f>
        <v>86</v>
      </c>
      <c r="F23" s="65">
        <f>+E23*C23</f>
        <v>1720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20</v>
      </c>
      <c r="D24" s="221">
        <f>+C13</f>
        <v>0</v>
      </c>
      <c r="E24" s="65">
        <f>+C9-D24</f>
        <v>86</v>
      </c>
      <c r="F24" s="65">
        <f>+E24*C24</f>
        <v>1720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20</v>
      </c>
      <c r="D25" s="222">
        <f>+C13</f>
        <v>0</v>
      </c>
      <c r="E25" s="65">
        <f>+C9-D25</f>
        <v>86</v>
      </c>
      <c r="F25" s="65">
        <f>+E25*C25</f>
        <v>1720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60</v>
      </c>
      <c r="D26" s="34"/>
      <c r="E26" s="14"/>
      <c r="F26" s="14">
        <f>SUM(F23:F25)</f>
        <v>5160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JQ6JuaROPD8c+eGnDrb8vOm6bL7jmh+Q3ufxKUxVpXgOGakyjsEgweGQWeMucRoEdvWfl9pWKUDDbB3sxK8poQ==" saltValue="3HLPlgi/ZQwoht17DiHAUA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17B3AF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18"/>
      <c r="B2" s="119"/>
      <c r="C2" s="119"/>
      <c r="D2" s="119"/>
      <c r="E2" s="119"/>
      <c r="F2" s="119"/>
      <c r="G2" s="119"/>
    </row>
    <row r="3" spans="1:7" ht="23.25" x14ac:dyDescent="0.25">
      <c r="A3" s="50" t="s">
        <v>29</v>
      </c>
      <c r="B3" s="119"/>
      <c r="C3" s="119"/>
      <c r="D3" s="119"/>
      <c r="E3" s="119"/>
      <c r="F3" s="119"/>
      <c r="G3" s="119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109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70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CEILING(96*4,10)</f>
        <v>390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130</v>
      </c>
      <c r="D23" s="62">
        <f>+C13</f>
        <v>0</v>
      </c>
      <c r="E23" s="65">
        <f>+C9-D23</f>
        <v>70</v>
      </c>
      <c r="F23" s="65">
        <f>+E23*C23</f>
        <v>9100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130</v>
      </c>
      <c r="D24" s="221">
        <f>+C13</f>
        <v>0</v>
      </c>
      <c r="E24" s="65">
        <f>+C9-D24</f>
        <v>70</v>
      </c>
      <c r="F24" s="65">
        <f>+E24*C24</f>
        <v>9100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130</v>
      </c>
      <c r="D25" s="222">
        <f>+C13</f>
        <v>0</v>
      </c>
      <c r="E25" s="65">
        <f>+C9-D25</f>
        <v>70</v>
      </c>
      <c r="F25" s="65">
        <f>+E25*C25</f>
        <v>9100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390</v>
      </c>
      <c r="D26" s="34"/>
      <c r="E26" s="14"/>
      <c r="F26" s="14">
        <f>SUM(F23:F25)</f>
        <v>27300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7oPd2NDNfybFpTuADR/j4RRP6gJ3lOZOJKe4InPbgJOtvbGh5/LyYHtafJKWEKemDPksXmG0SE/D1JC8GruUOA==" saltValue="4weeV28e3o5KPw+VeTfWfg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17B3AF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18"/>
      <c r="B2" s="119"/>
      <c r="C2" s="119"/>
      <c r="D2" s="119"/>
      <c r="E2" s="119"/>
      <c r="F2" s="119"/>
      <c r="G2" s="119"/>
    </row>
    <row r="3" spans="1:7" ht="23.25" x14ac:dyDescent="0.25">
      <c r="A3" s="50" t="s">
        <v>29</v>
      </c>
      <c r="B3" s="119"/>
      <c r="C3" s="119"/>
      <c r="D3" s="119"/>
      <c r="E3" s="119"/>
      <c r="F3" s="119"/>
      <c r="G3" s="119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110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95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CEILING(34*4,10)</f>
        <v>140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47</v>
      </c>
      <c r="D23" s="62">
        <f>+C13</f>
        <v>0</v>
      </c>
      <c r="E23" s="65">
        <f>+C9-D23</f>
        <v>95</v>
      </c>
      <c r="F23" s="65">
        <f>+E23*C23</f>
        <v>4465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47</v>
      </c>
      <c r="D24" s="221">
        <f>+C13</f>
        <v>0</v>
      </c>
      <c r="E24" s="65">
        <f>+C9-D24</f>
        <v>95</v>
      </c>
      <c r="F24" s="65">
        <f>+E24*C24</f>
        <v>4465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46</v>
      </c>
      <c r="D25" s="222">
        <f>+C13</f>
        <v>0</v>
      </c>
      <c r="E25" s="65">
        <f>+C9-D25</f>
        <v>95</v>
      </c>
      <c r="F25" s="65">
        <f>+E25*C25</f>
        <v>4370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140</v>
      </c>
      <c r="D26" s="34"/>
      <c r="E26" s="14"/>
      <c r="F26" s="14">
        <f>SUM(F23:F25)</f>
        <v>13300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9z4tfH7bKlcNw/b9K9Cq64uUkYrxrA94QxnFE+mWGXq0K2garmUZ9ZtwdTykMOZWnC2gZeTrBe5T3V9hs9O6Ug==" saltValue="bDl0hzHhJ3PGR37OovSrGA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59"/>
      <c r="B2" s="160"/>
      <c r="C2" s="160"/>
      <c r="D2" s="160"/>
      <c r="E2" s="160"/>
      <c r="F2" s="160"/>
      <c r="G2" s="160"/>
    </row>
    <row r="3" spans="1:7" ht="23.25" x14ac:dyDescent="0.25">
      <c r="A3" s="50" t="s">
        <v>29</v>
      </c>
      <c r="B3" s="160"/>
      <c r="C3" s="160"/>
      <c r="D3" s="160"/>
      <c r="E3" s="160"/>
      <c r="F3" s="160"/>
      <c r="G3" s="160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135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2.5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CEILING(2115*4,10)</f>
        <v>8460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2820</v>
      </c>
      <c r="D23" s="62">
        <f>+C13</f>
        <v>0</v>
      </c>
      <c r="E23" s="65">
        <f>+C9-D23</f>
        <v>2.5</v>
      </c>
      <c r="F23" s="65">
        <f>+E23*C23</f>
        <v>7050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2820</v>
      </c>
      <c r="D24" s="221">
        <f>+C13</f>
        <v>0</v>
      </c>
      <c r="E24" s="65">
        <f>+C9-D24</f>
        <v>2.5</v>
      </c>
      <c r="F24" s="65">
        <f>+E24*C24</f>
        <v>7050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2820</v>
      </c>
      <c r="D25" s="222">
        <f>+C13</f>
        <v>0</v>
      </c>
      <c r="E25" s="65">
        <f>+C9-D25</f>
        <v>2.5</v>
      </c>
      <c r="F25" s="65">
        <f>+E25*C25</f>
        <v>7050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8460</v>
      </c>
      <c r="D26" s="34"/>
      <c r="E26" s="14"/>
      <c r="F26" s="14">
        <f>SUM(F23:F25)</f>
        <v>21150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p57BW3ic58/ms+uk9zpxbgG/NyUmOihrWlqM2RS4qVdH397To2tgdsk5dTraaBBHe6JHY/HiXMSMH6hMROTHdQ==" saltValue="fJu0dQowBVtwx7m+sAwalQ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59"/>
      <c r="B2" s="160"/>
      <c r="C2" s="160"/>
      <c r="D2" s="160"/>
      <c r="E2" s="160"/>
      <c r="F2" s="160"/>
      <c r="G2" s="160"/>
    </row>
    <row r="3" spans="1:7" ht="23.25" x14ac:dyDescent="0.25">
      <c r="A3" s="50" t="s">
        <v>29</v>
      </c>
      <c r="B3" s="160"/>
      <c r="C3" s="160"/>
      <c r="D3" s="160"/>
      <c r="E3" s="160"/>
      <c r="F3" s="160"/>
      <c r="G3" s="160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182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3.5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CEILING(1408*4,10)</f>
        <v>5640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1880</v>
      </c>
      <c r="D23" s="62">
        <f>+C13</f>
        <v>0</v>
      </c>
      <c r="E23" s="65">
        <f>+C9-D23</f>
        <v>3.5</v>
      </c>
      <c r="F23" s="65">
        <f>+E23*C23</f>
        <v>6580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1880</v>
      </c>
      <c r="D24" s="221">
        <f>+C13</f>
        <v>0</v>
      </c>
      <c r="E24" s="65">
        <f>+C9-D24</f>
        <v>3.5</v>
      </c>
      <c r="F24" s="65">
        <f>+E24*C24</f>
        <v>6580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1880</v>
      </c>
      <c r="D25" s="222">
        <f>+C13</f>
        <v>0</v>
      </c>
      <c r="E25" s="65">
        <f>+C9-D25</f>
        <v>3.5</v>
      </c>
      <c r="F25" s="65">
        <f>+E25*C25</f>
        <v>6580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5640</v>
      </c>
      <c r="D26" s="34"/>
      <c r="E26" s="14"/>
      <c r="F26" s="14">
        <f>SUM(F23:F25)</f>
        <v>19740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DEGLbrF3XAZ4pwWiztHwPdcOKYzGkyrHSGULe27VjdYhItSH4qGh3K9dN+CPRTbIKEPgXT5pj6z4+R58or7eLQ==" saltValue="HbN7yLB8UgM2pGvu1Ynxpw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83"/>
      <c r="B2" s="84"/>
      <c r="C2" s="84"/>
      <c r="D2" s="84"/>
      <c r="E2" s="84"/>
      <c r="F2" s="84"/>
      <c r="G2" s="84"/>
    </row>
    <row r="3" spans="1:7" ht="23.25" x14ac:dyDescent="0.25">
      <c r="A3" s="50" t="s">
        <v>29</v>
      </c>
      <c r="B3" s="84"/>
      <c r="C3" s="84"/>
      <c r="D3" s="84"/>
      <c r="E3" s="84"/>
      <c r="F3" s="84"/>
      <c r="G3" s="84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76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2.8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ROUND(856*4,10)</f>
        <v>3424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1142</v>
      </c>
      <c r="D23" s="62">
        <f>+C13</f>
        <v>0</v>
      </c>
      <c r="E23" s="65">
        <f>+C9-D23</f>
        <v>2.8</v>
      </c>
      <c r="F23" s="65">
        <f>+E23*C23</f>
        <v>3197.6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1141</v>
      </c>
      <c r="D24" s="221">
        <f>+C13</f>
        <v>0</v>
      </c>
      <c r="E24" s="65">
        <f>+C9-D24</f>
        <v>2.8</v>
      </c>
      <c r="F24" s="65">
        <f>+E24*C24</f>
        <v>3194.7999999999997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1141</v>
      </c>
      <c r="D25" s="222">
        <f>+C13</f>
        <v>0</v>
      </c>
      <c r="E25" s="65">
        <f>+C9-D25</f>
        <v>2.8</v>
      </c>
      <c r="F25" s="65">
        <f>+E25*C25</f>
        <v>3194.7999999999997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3424</v>
      </c>
      <c r="D26" s="34"/>
      <c r="E26" s="14"/>
      <c r="F26" s="14">
        <f>SUM(F23:F25)</f>
        <v>9587.1999999999989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c7YG1B6TVtVESz5s+KcSxToxGpJKm9Rmg8W2x4rYfxYvauetXxW+1bHMgIdfHYCKU5Ao/GI78QhbDDdBmBOPQA==" saltValue="SAkN+hAVZZhviZ4oULAryA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59"/>
      <c r="B2" s="160"/>
      <c r="C2" s="160"/>
      <c r="D2" s="160"/>
      <c r="E2" s="160"/>
      <c r="F2" s="160"/>
      <c r="G2" s="160"/>
    </row>
    <row r="3" spans="1:7" ht="23.25" x14ac:dyDescent="0.25">
      <c r="A3" s="50" t="s">
        <v>29</v>
      </c>
      <c r="B3" s="160"/>
      <c r="C3" s="160"/>
      <c r="D3" s="160"/>
      <c r="E3" s="160"/>
      <c r="F3" s="160"/>
      <c r="G3" s="160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183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4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CEILING(565*4,10)</f>
        <v>2260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754</v>
      </c>
      <c r="D23" s="62">
        <f>+C13</f>
        <v>0</v>
      </c>
      <c r="E23" s="65">
        <f>+C9-D23</f>
        <v>4</v>
      </c>
      <c r="F23" s="65">
        <f>+E23*C23</f>
        <v>3016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753</v>
      </c>
      <c r="D24" s="221">
        <f>+C13</f>
        <v>0</v>
      </c>
      <c r="E24" s="65">
        <f>+C9-D24</f>
        <v>4</v>
      </c>
      <c r="F24" s="65">
        <f>+E24*C24</f>
        <v>3012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753</v>
      </c>
      <c r="D25" s="222">
        <f>+C13</f>
        <v>0</v>
      </c>
      <c r="E25" s="65">
        <f>+C9-D25</f>
        <v>4</v>
      </c>
      <c r="F25" s="65">
        <f>+E25*C25</f>
        <v>3012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2260</v>
      </c>
      <c r="D26" s="34"/>
      <c r="E26" s="14"/>
      <c r="F26" s="14">
        <f>SUM(F23:F25)</f>
        <v>9040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cRt3tlGn6nfkS0zoNCkT94+M+luY4LD8+TErgALidJtufXIN38PUQ69orIxQznIxG7Kr1hVyFkls502R+qH2dg==" saltValue="y0eWtdy/QEcQ/p12f5Fjjg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59"/>
      <c r="B2" s="160"/>
      <c r="C2" s="160"/>
      <c r="D2" s="160"/>
      <c r="E2" s="160"/>
      <c r="F2" s="160"/>
      <c r="G2" s="160"/>
    </row>
    <row r="3" spans="1:7" ht="23.25" x14ac:dyDescent="0.25">
      <c r="A3" s="50" t="s">
        <v>29</v>
      </c>
      <c r="B3" s="160"/>
      <c r="C3" s="160"/>
      <c r="D3" s="160"/>
      <c r="E3" s="160"/>
      <c r="F3" s="160"/>
      <c r="G3" s="160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138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3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CEILING(360*4,10)</f>
        <v>1440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480</v>
      </c>
      <c r="D23" s="62">
        <f>+C13</f>
        <v>0</v>
      </c>
      <c r="E23" s="65">
        <f>+C9-D23</f>
        <v>3</v>
      </c>
      <c r="F23" s="65">
        <f>+E23*C23</f>
        <v>1440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480</v>
      </c>
      <c r="D24" s="221">
        <f>+C13</f>
        <v>0</v>
      </c>
      <c r="E24" s="65">
        <f>+C9-D24</f>
        <v>3</v>
      </c>
      <c r="F24" s="65">
        <f>+E24*C24</f>
        <v>1440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480</v>
      </c>
      <c r="D25" s="222">
        <f>+C13</f>
        <v>0</v>
      </c>
      <c r="E25" s="65">
        <f>+C9-D25</f>
        <v>3</v>
      </c>
      <c r="F25" s="65">
        <f>+E25*C25</f>
        <v>1440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1440</v>
      </c>
      <c r="D26" s="34"/>
      <c r="E26" s="14"/>
      <c r="F26" s="14">
        <f>SUM(F23:F25)</f>
        <v>4320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RpgHDbZZnGiSEb2/kgwXYBmwIZwypcaXRdnCVXQbUk9Tsed1Zwn+Zj3U9yaWabML3TrVw0Rb9R5VY5JrW1o1rA==" saltValue="iwHF1H5SGodIYxGnI6WEbA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59"/>
      <c r="B2" s="160"/>
      <c r="C2" s="160"/>
      <c r="D2" s="160"/>
      <c r="E2" s="160"/>
      <c r="F2" s="160"/>
      <c r="G2" s="160"/>
    </row>
    <row r="3" spans="1:7" ht="23.25" x14ac:dyDescent="0.25">
      <c r="A3" s="50" t="s">
        <v>29</v>
      </c>
      <c r="B3" s="160"/>
      <c r="C3" s="160"/>
      <c r="D3" s="160"/>
      <c r="E3" s="160"/>
      <c r="F3" s="160"/>
      <c r="G3" s="160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136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2.5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CEILING(1793*4,10)</f>
        <v>7180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2394</v>
      </c>
      <c r="D23" s="62">
        <f>+C13</f>
        <v>0</v>
      </c>
      <c r="E23" s="65">
        <f>+C9-D23</f>
        <v>2.5</v>
      </c>
      <c r="F23" s="65">
        <f>+E23*C23</f>
        <v>5985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2393</v>
      </c>
      <c r="D24" s="221">
        <f>+C13</f>
        <v>0</v>
      </c>
      <c r="E24" s="65">
        <f>+C9-D24</f>
        <v>2.5</v>
      </c>
      <c r="F24" s="65">
        <f>+E24*C24</f>
        <v>5982.5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2393</v>
      </c>
      <c r="D25" s="222">
        <f>+C13</f>
        <v>0</v>
      </c>
      <c r="E25" s="65">
        <f>+C9-D25</f>
        <v>2.5</v>
      </c>
      <c r="F25" s="65">
        <f>+E25*C25</f>
        <v>5982.5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7180</v>
      </c>
      <c r="D26" s="34"/>
      <c r="E26" s="14"/>
      <c r="F26" s="14">
        <f>SUM(F23:F25)</f>
        <v>17950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Xl3DPyL433tHmQHJjfVUpgEC54+QOBAfkdad3RCOxJNPadhUxfFv/t5okxB9KmfK5rO10E9cZ/yg+336FHSHrg==" saltValue="4u1F2aoN8bUWaMXdPhS9tg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G32"/>
  <sheetViews>
    <sheetView zoomScaleNormal="100" workbookViewId="0">
      <selection activeCell="E10" sqref="E10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59"/>
      <c r="B2" s="160"/>
      <c r="C2" s="160"/>
      <c r="D2" s="160"/>
      <c r="E2" s="160"/>
      <c r="F2" s="160"/>
      <c r="G2" s="160"/>
    </row>
    <row r="3" spans="1:7" ht="23.25" x14ac:dyDescent="0.25">
      <c r="A3" s="50" t="s">
        <v>29</v>
      </c>
      <c r="B3" s="160"/>
      <c r="C3" s="160"/>
      <c r="D3" s="160"/>
      <c r="E3" s="160"/>
      <c r="F3" s="160"/>
      <c r="G3" s="160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222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30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CEILING(417*4,10)</f>
        <v>1670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4" spans="1:7" x14ac:dyDescent="0.25">
      <c r="D14" s="223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557</v>
      </c>
      <c r="D23" s="62">
        <f>+C13</f>
        <v>0</v>
      </c>
      <c r="E23" s="65">
        <f>+C9-D23</f>
        <v>30</v>
      </c>
      <c r="F23" s="65">
        <f>+E23*C23</f>
        <v>16710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557</v>
      </c>
      <c r="D24" s="221">
        <f>+C13</f>
        <v>0</v>
      </c>
      <c r="E24" s="65">
        <f>+C9-D24</f>
        <v>30</v>
      </c>
      <c r="F24" s="65">
        <f>+E24*C24</f>
        <v>16710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556</v>
      </c>
      <c r="D25" s="222">
        <f>+C13</f>
        <v>0</v>
      </c>
      <c r="E25" s="65">
        <f>+C9-D25</f>
        <v>30</v>
      </c>
      <c r="F25" s="65">
        <f>+E25*C25</f>
        <v>16680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1670</v>
      </c>
      <c r="D26" s="34"/>
      <c r="E26" s="14"/>
      <c r="F26" s="14">
        <f>SUM(F23:F25)</f>
        <v>50100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ICRz2SQ5op+szGPMcTCdp79cRA7drf7a8wBDoQ5QX160sCJJZETrx9pXkUUXuIVxoiyZXQmpIqvubHqHrljJCA==" saltValue="AsWVAdiOS/A5scslOO75ww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59"/>
      <c r="B2" s="160"/>
      <c r="C2" s="160"/>
      <c r="D2" s="160"/>
      <c r="E2" s="160"/>
      <c r="F2" s="160"/>
      <c r="G2" s="160"/>
    </row>
    <row r="3" spans="1:7" ht="23.25" x14ac:dyDescent="0.25">
      <c r="A3" s="50" t="s">
        <v>29</v>
      </c>
      <c r="B3" s="160"/>
      <c r="C3" s="160"/>
      <c r="D3" s="160"/>
      <c r="E3" s="160"/>
      <c r="F3" s="160"/>
      <c r="G3" s="160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139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6.7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CEILING(163*4,10)</f>
        <v>660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220</v>
      </c>
      <c r="D23" s="62">
        <f>+C13</f>
        <v>0</v>
      </c>
      <c r="E23" s="65">
        <f>+C9-D23</f>
        <v>6.7</v>
      </c>
      <c r="F23" s="65">
        <f>+E23*C23</f>
        <v>1474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220</v>
      </c>
      <c r="D24" s="221">
        <f>+C13</f>
        <v>0</v>
      </c>
      <c r="E24" s="65">
        <f>+C9-D24</f>
        <v>6.7</v>
      </c>
      <c r="F24" s="65">
        <f>+E24*C24</f>
        <v>1474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220</v>
      </c>
      <c r="D25" s="222">
        <f>+C13</f>
        <v>0</v>
      </c>
      <c r="E25" s="65">
        <f>+C9-D25</f>
        <v>6.7</v>
      </c>
      <c r="F25" s="65">
        <f>+E25*C25</f>
        <v>1474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660</v>
      </c>
      <c r="D26" s="34"/>
      <c r="E26" s="14"/>
      <c r="F26" s="14">
        <f>SUM(F23:F25)</f>
        <v>4422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92AGa+qPo2SKn5ctDtSHpn/m8gUhdDt0+qLyxiGqtMkGR9fB5KxjrEu3dm2vFD1bh0ogXhzCikZKE80tgyLotA==" saltValue="iHXBZfuP3F9Or1gVYgt+9Q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59"/>
      <c r="B2" s="160"/>
      <c r="C2" s="160"/>
      <c r="D2" s="160"/>
      <c r="E2" s="160"/>
      <c r="F2" s="160"/>
      <c r="G2" s="160"/>
    </row>
    <row r="3" spans="1:7" ht="23.25" x14ac:dyDescent="0.25">
      <c r="A3" s="50" t="s">
        <v>29</v>
      </c>
      <c r="B3" s="160"/>
      <c r="C3" s="160"/>
      <c r="D3" s="160"/>
      <c r="E3" s="160"/>
      <c r="F3" s="160"/>
      <c r="G3" s="160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140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12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CEILING(170*4,10)</f>
        <v>680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227</v>
      </c>
      <c r="D23" s="62">
        <f>+C13</f>
        <v>0</v>
      </c>
      <c r="E23" s="65">
        <f>+C9-D23</f>
        <v>12</v>
      </c>
      <c r="F23" s="65">
        <f>+E23*C23</f>
        <v>2724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227</v>
      </c>
      <c r="D24" s="221">
        <f>+C13</f>
        <v>0</v>
      </c>
      <c r="E24" s="65">
        <f>+C9-D24</f>
        <v>12</v>
      </c>
      <c r="F24" s="65">
        <f>+E24*C24</f>
        <v>2724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226</v>
      </c>
      <c r="D25" s="222">
        <f>+C13</f>
        <v>0</v>
      </c>
      <c r="E25" s="65">
        <f>+C9-D25</f>
        <v>12</v>
      </c>
      <c r="F25" s="65">
        <f>+E25*C25</f>
        <v>2712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680</v>
      </c>
      <c r="D26" s="34"/>
      <c r="E26" s="14"/>
      <c r="F26" s="14">
        <f>SUM(F23:F25)</f>
        <v>8160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/DeiEBRhANHyF4OUdd0gDdety/UTa0+sLdBBmdzg/ERR6Ai0WBImO848CC22diFDqL8ScGJOp234oF04HxAw4w==" saltValue="jyd/5WyGymx4ePFVkf+vZw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59"/>
      <c r="B2" s="160"/>
      <c r="C2" s="160"/>
      <c r="D2" s="160"/>
      <c r="E2" s="160"/>
      <c r="F2" s="160"/>
      <c r="G2" s="160"/>
    </row>
    <row r="3" spans="1:7" ht="23.25" x14ac:dyDescent="0.25">
      <c r="A3" s="50" t="s">
        <v>29</v>
      </c>
      <c r="B3" s="160"/>
      <c r="C3" s="160"/>
      <c r="D3" s="160"/>
      <c r="E3" s="160"/>
      <c r="F3" s="160"/>
      <c r="G3" s="160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141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12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CEILING(2316*4,10)</f>
        <v>9270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3090</v>
      </c>
      <c r="D23" s="62">
        <f>+C13</f>
        <v>0</v>
      </c>
      <c r="E23" s="65">
        <f>+C9-D23</f>
        <v>12</v>
      </c>
      <c r="F23" s="65">
        <f>+E23*C23</f>
        <v>37080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3090</v>
      </c>
      <c r="D24" s="221">
        <f>+C13</f>
        <v>0</v>
      </c>
      <c r="E24" s="65">
        <f>+C9-D24</f>
        <v>12</v>
      </c>
      <c r="F24" s="65">
        <f>+E24*C24</f>
        <v>37080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3090</v>
      </c>
      <c r="D25" s="222">
        <f>+C13</f>
        <v>0</v>
      </c>
      <c r="E25" s="65">
        <f>+C9-D25</f>
        <v>12</v>
      </c>
      <c r="F25" s="65">
        <f>+E25*C25</f>
        <v>37080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9270</v>
      </c>
      <c r="D26" s="34"/>
      <c r="E26" s="14"/>
      <c r="F26" s="14">
        <f>SUM(F23:F25)</f>
        <v>111240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HC3RIZ9oVLeo+Rzef7QkSg5WhnJbJQZcbijcwLYvlbtZJJVDq4/a8JB91QSYiONe0U8K8wWhyjVcp62r/yxP5g==" saltValue="M7tlO1EuMiNhoFpWV+NKgA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59"/>
      <c r="B2" s="160"/>
      <c r="C2" s="160"/>
      <c r="D2" s="160"/>
      <c r="E2" s="160"/>
      <c r="F2" s="160"/>
      <c r="G2" s="160"/>
    </row>
    <row r="3" spans="1:7" ht="23.25" x14ac:dyDescent="0.25">
      <c r="A3" s="50" t="s">
        <v>29</v>
      </c>
      <c r="B3" s="160"/>
      <c r="C3" s="160"/>
      <c r="D3" s="160"/>
      <c r="E3" s="160"/>
      <c r="F3" s="160"/>
      <c r="G3" s="160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143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6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CEILING(274*4,10)</f>
        <v>1100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367</v>
      </c>
      <c r="D23" s="62">
        <f>+C13</f>
        <v>0</v>
      </c>
      <c r="E23" s="65">
        <f>+C9-D23</f>
        <v>6</v>
      </c>
      <c r="F23" s="65">
        <f>+E23*C23</f>
        <v>2202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367</v>
      </c>
      <c r="D24" s="221">
        <f>+C13</f>
        <v>0</v>
      </c>
      <c r="E24" s="65">
        <f>+C9-D24</f>
        <v>6</v>
      </c>
      <c r="F24" s="65">
        <f>+E24*C24</f>
        <v>2202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366</v>
      </c>
      <c r="D25" s="222">
        <f>+C13</f>
        <v>0</v>
      </c>
      <c r="E25" s="65">
        <f>+C9-D25</f>
        <v>6</v>
      </c>
      <c r="F25" s="65">
        <f>+E25*C25</f>
        <v>2196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1100</v>
      </c>
      <c r="D26" s="34"/>
      <c r="E26" s="14"/>
      <c r="F26" s="14">
        <f>SUM(F23:F25)</f>
        <v>6600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o37HEupQWE8QGF29yNaaX9Yx3T8vdJ1WGd1zBfDKqqHeTyc6X078kT4ESyzvcjwFqaC25sJkBpHBTRjISlZeCw==" saltValue="sPgkfwJqtgGV5mx8ooPicA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64"/>
      <c r="B2" s="165"/>
      <c r="C2" s="165"/>
      <c r="D2" s="165"/>
      <c r="E2" s="165"/>
      <c r="F2" s="165"/>
      <c r="G2" s="165"/>
    </row>
    <row r="3" spans="1:7" ht="23.25" x14ac:dyDescent="0.25">
      <c r="A3" s="50" t="s">
        <v>29</v>
      </c>
      <c r="B3" s="165"/>
      <c r="C3" s="165"/>
      <c r="D3" s="165"/>
      <c r="E3" s="165"/>
      <c r="F3" s="165"/>
      <c r="G3" s="165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184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144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160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CEILING(228*4,10)</f>
        <v>920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307</v>
      </c>
      <c r="D23" s="62">
        <f>+C13</f>
        <v>0</v>
      </c>
      <c r="E23" s="65">
        <f>+C9-D23</f>
        <v>160</v>
      </c>
      <c r="F23" s="65">
        <f>+E23*C23</f>
        <v>49120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307</v>
      </c>
      <c r="D24" s="221">
        <f>+C13</f>
        <v>0</v>
      </c>
      <c r="E24" s="65">
        <f>+C9-D24</f>
        <v>160</v>
      </c>
      <c r="F24" s="65">
        <f>+E24*C24</f>
        <v>49120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306</v>
      </c>
      <c r="D25" s="222">
        <f>+C13</f>
        <v>0</v>
      </c>
      <c r="E25" s="65">
        <f>+C9-D25</f>
        <v>160</v>
      </c>
      <c r="F25" s="65">
        <f>+E25*C25</f>
        <v>48960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920</v>
      </c>
      <c r="D26" s="34"/>
      <c r="E26" s="14"/>
      <c r="F26" s="14">
        <f>SUM(F23:F25)</f>
        <v>147200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y9XI8JimxAhZ/8YRP+n9lHlesY/CU9ipEdQdAJfV7921lh8zCW5XxfrfVy06HavVdLl3IQNvwReusqntadvy0A==" saltValue="pWj7u6/Od/B/mbXLBprx4g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64"/>
      <c r="B2" s="165"/>
      <c r="C2" s="165"/>
      <c r="D2" s="165"/>
      <c r="E2" s="165"/>
      <c r="F2" s="165"/>
      <c r="G2" s="165"/>
    </row>
    <row r="3" spans="1:7" ht="23.25" x14ac:dyDescent="0.25">
      <c r="A3" s="50" t="s">
        <v>29</v>
      </c>
      <c r="B3" s="165"/>
      <c r="C3" s="165"/>
      <c r="D3" s="165"/>
      <c r="E3" s="165"/>
      <c r="F3" s="165"/>
      <c r="G3" s="165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185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144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140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CEILING(16*4,10)</f>
        <v>70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24</v>
      </c>
      <c r="D23" s="62">
        <f>+C13</f>
        <v>0</v>
      </c>
      <c r="E23" s="65">
        <f>+C9-D23</f>
        <v>140</v>
      </c>
      <c r="F23" s="65">
        <f>+E23*C23</f>
        <v>3360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23</v>
      </c>
      <c r="D24" s="221">
        <f>+C13</f>
        <v>0</v>
      </c>
      <c r="E24" s="65">
        <f>+C9-D24</f>
        <v>140</v>
      </c>
      <c r="F24" s="65">
        <f>+E24*C24</f>
        <v>3220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23</v>
      </c>
      <c r="D25" s="222">
        <f>+C13</f>
        <v>0</v>
      </c>
      <c r="E25" s="65">
        <f>+C9-D25</f>
        <v>140</v>
      </c>
      <c r="F25" s="65">
        <f>+E25*C25</f>
        <v>3220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70</v>
      </c>
      <c r="D26" s="34"/>
      <c r="E26" s="14"/>
      <c r="F26" s="14">
        <f>SUM(F23:F25)</f>
        <v>9800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8jiv+EfATsElgMkUksGaXNpTKImpLy+IZvXBoBc27Efd2RypVIwjJIdZ7QSpYwMWm3bRgEdsjFSvxFtOMb0nmg==" saltValue="hVke9p7hcoY1MfHLYwjBQg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96"/>
      <c r="B2" s="97"/>
      <c r="C2" s="97"/>
      <c r="D2" s="97"/>
      <c r="E2" s="97"/>
      <c r="F2" s="97"/>
      <c r="G2" s="97"/>
    </row>
    <row r="3" spans="1:7" ht="23.25" x14ac:dyDescent="0.25">
      <c r="A3" s="50" t="s">
        <v>29</v>
      </c>
      <c r="B3" s="97"/>
      <c r="C3" s="97"/>
      <c r="D3" s="97"/>
      <c r="E3" s="97"/>
      <c r="F3" s="97"/>
      <c r="G3" s="97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270" t="s">
        <v>80</v>
      </c>
      <c r="D7" s="271"/>
      <c r="E7" s="271"/>
      <c r="F7" s="271"/>
      <c r="G7" s="272"/>
    </row>
    <row r="8" spans="1:7" ht="30" customHeight="1" x14ac:dyDescent="0.25">
      <c r="A8" s="154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55">
        <v>2</v>
      </c>
      <c r="B9" s="11" t="s">
        <v>4</v>
      </c>
      <c r="C9" s="65">
        <v>4.5</v>
      </c>
      <c r="D9" s="74"/>
      <c r="E9" s="74"/>
      <c r="F9" s="74"/>
      <c r="G9" s="74"/>
    </row>
    <row r="10" spans="1:7" s="9" customFormat="1" ht="60" customHeight="1" x14ac:dyDescent="0.25">
      <c r="A10" s="156">
        <v>3</v>
      </c>
      <c r="B10" s="11" t="s">
        <v>53</v>
      </c>
      <c r="C10" s="64">
        <f>ROUND(2059*4,-1)/2</f>
        <v>4120</v>
      </c>
      <c r="D10" s="75"/>
      <c r="E10" s="75"/>
      <c r="F10" s="74"/>
      <c r="G10" s="74"/>
    </row>
    <row r="11" spans="1:7" s="9" customFormat="1" ht="39.75" customHeight="1" x14ac:dyDescent="0.25">
      <c r="A11" s="156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56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55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1374</v>
      </c>
      <c r="D23" s="62">
        <f>+C13</f>
        <v>0</v>
      </c>
      <c r="E23" s="65">
        <f>+C9-D23</f>
        <v>4.5</v>
      </c>
      <c r="F23" s="65">
        <f>+E23*C23</f>
        <v>6183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1373</v>
      </c>
      <c r="D24" s="221">
        <f>+C13</f>
        <v>0</v>
      </c>
      <c r="E24" s="65">
        <f>+C9-D24</f>
        <v>4.5</v>
      </c>
      <c r="F24" s="65">
        <f>+E24*C24</f>
        <v>6178.5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1373</v>
      </c>
      <c r="D25" s="222">
        <f>+C13</f>
        <v>0</v>
      </c>
      <c r="E25" s="65">
        <f>+C9-D25</f>
        <v>4.5</v>
      </c>
      <c r="F25" s="65">
        <f>+E25*C25</f>
        <v>6178.5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4120</v>
      </c>
      <c r="D26" s="34"/>
      <c r="E26" s="14"/>
      <c r="F26" s="14">
        <f>SUM(F23:F25)</f>
        <v>18540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4S1SFZkeFhONd4GieMq8C5yWyo6hIcf4PfGIhjt/NZy4O0af4PAN83fqokiOMdlbhJh1mnlp6yCASExMeKZVRQ==" saltValue="K0bw0k9R4P7amQmEOoVpZQ==" spinCount="100000" sheet="1" objects="1" scenarios="1"/>
  <mergeCells count="7">
    <mergeCell ref="B30:F32"/>
    <mergeCell ref="A1:G1"/>
    <mergeCell ref="A5:G5"/>
    <mergeCell ref="C7:G7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64"/>
      <c r="B2" s="165"/>
      <c r="C2" s="165"/>
      <c r="D2" s="165"/>
      <c r="E2" s="165"/>
      <c r="F2" s="165"/>
      <c r="G2" s="165"/>
    </row>
    <row r="3" spans="1:7" ht="23.25" x14ac:dyDescent="0.25">
      <c r="A3" s="50" t="s">
        <v>29</v>
      </c>
      <c r="B3" s="165"/>
      <c r="C3" s="165"/>
      <c r="D3" s="165"/>
      <c r="E3" s="165"/>
      <c r="F3" s="165"/>
      <c r="G3" s="165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186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144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110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CEILING(303*4,10)</f>
        <v>1220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407</v>
      </c>
      <c r="D23" s="62">
        <f>+C13</f>
        <v>0</v>
      </c>
      <c r="E23" s="65">
        <f>+C9-D23</f>
        <v>110</v>
      </c>
      <c r="F23" s="65">
        <f>+E23*C23</f>
        <v>44770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407</v>
      </c>
      <c r="D24" s="221">
        <f>+C13</f>
        <v>0</v>
      </c>
      <c r="E24" s="65">
        <f>+C9-D24</f>
        <v>110</v>
      </c>
      <c r="F24" s="65">
        <f>+E24*C24</f>
        <v>44770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406</v>
      </c>
      <c r="D25" s="222">
        <f>+C13</f>
        <v>0</v>
      </c>
      <c r="E25" s="65">
        <f>+C9-D25</f>
        <v>110</v>
      </c>
      <c r="F25" s="65">
        <f>+E25*C25</f>
        <v>44660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1220</v>
      </c>
      <c r="D26" s="34"/>
      <c r="E26" s="14"/>
      <c r="F26" s="14">
        <f>SUM(F23:F25)</f>
        <v>134200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0NqISG4066qyUAXwoUj4o8i9mU0urUBw+r2DtWseXUFCCmRDSxcQqWT6ncadSAI286l8U0uYCdVEMYVxxjDImg==" saltValue="5bWTN8564qhMJNPOiLSZ1g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K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11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11" ht="23.25" x14ac:dyDescent="0.25">
      <c r="A2" s="168"/>
      <c r="B2" s="169"/>
      <c r="C2" s="169"/>
      <c r="D2" s="169"/>
      <c r="E2" s="169"/>
      <c r="F2" s="169"/>
      <c r="G2" s="169"/>
    </row>
    <row r="3" spans="1:11" ht="23.25" x14ac:dyDescent="0.25">
      <c r="A3" s="50" t="s">
        <v>29</v>
      </c>
      <c r="B3" s="169"/>
      <c r="C3" s="169"/>
      <c r="D3" s="169"/>
      <c r="E3" s="169"/>
      <c r="F3" s="169"/>
      <c r="G3" s="169"/>
    </row>
    <row r="4" spans="1:11" ht="12.75" customHeight="1" x14ac:dyDescent="0.25">
      <c r="A4" s="10"/>
      <c r="B4" s="5"/>
    </row>
    <row r="5" spans="1:11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11" ht="44.25" customHeight="1" x14ac:dyDescent="0.25">
      <c r="A7" s="3" t="s">
        <v>22</v>
      </c>
      <c r="B7" s="70" t="s">
        <v>33</v>
      </c>
      <c r="C7" s="71" t="s">
        <v>149</v>
      </c>
      <c r="D7" s="86"/>
      <c r="E7" s="86"/>
      <c r="F7" s="86"/>
      <c r="G7" s="87"/>
      <c r="H7" s="175"/>
      <c r="I7" s="176"/>
      <c r="J7" s="176"/>
      <c r="K7" s="177"/>
    </row>
    <row r="8" spans="1:11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11" ht="30" x14ac:dyDescent="0.25">
      <c r="A9" s="137">
        <v>2</v>
      </c>
      <c r="B9" s="11" t="s">
        <v>4</v>
      </c>
      <c r="C9" s="65">
        <v>21</v>
      </c>
      <c r="D9" s="74"/>
      <c r="E9" s="74"/>
      <c r="F9" s="74"/>
      <c r="G9" s="74"/>
    </row>
    <row r="10" spans="1:11" s="9" customFormat="1" ht="60" customHeight="1" x14ac:dyDescent="0.25">
      <c r="A10" s="138">
        <v>3</v>
      </c>
      <c r="B10" s="11" t="s">
        <v>53</v>
      </c>
      <c r="C10" s="64">
        <f>CEILING(45*4,10)</f>
        <v>180</v>
      </c>
      <c r="D10" s="75"/>
      <c r="E10" s="75"/>
      <c r="F10" s="74"/>
      <c r="G10" s="74"/>
    </row>
    <row r="11" spans="1:11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11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11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11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60</v>
      </c>
      <c r="D23" s="62">
        <f>+C13</f>
        <v>0</v>
      </c>
      <c r="E23" s="65">
        <f>+C9-D23</f>
        <v>21</v>
      </c>
      <c r="F23" s="65">
        <f>+E23*C23</f>
        <v>1260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60</v>
      </c>
      <c r="D24" s="221">
        <f>+C13</f>
        <v>0</v>
      </c>
      <c r="E24" s="65">
        <f>+C9-D24</f>
        <v>21</v>
      </c>
      <c r="F24" s="65">
        <f>+E24*C24</f>
        <v>1260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60</v>
      </c>
      <c r="D25" s="222">
        <f>+C13</f>
        <v>0</v>
      </c>
      <c r="E25" s="65">
        <f>+C9-D25</f>
        <v>21</v>
      </c>
      <c r="F25" s="65">
        <f>+E25*C25</f>
        <v>1260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180</v>
      </c>
      <c r="D26" s="34"/>
      <c r="E26" s="14"/>
      <c r="F26" s="14">
        <f>SUM(F23:F25)</f>
        <v>3780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SjB2auow0HH8YhLY56nQ8TBTR0zLfYhzWwVjTraiBAjYl7+WTIkZyWk3f6gljPF6YawMu738fJS61sT7yB+A4A==" saltValue="/8ciJeB9Rz+Y8+XNJl3PEQ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39" fitToHeight="0" orientation="portrait" r:id="rId1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K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11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11" ht="23.25" x14ac:dyDescent="0.25">
      <c r="A2" s="168"/>
      <c r="B2" s="169"/>
      <c r="C2" s="169"/>
      <c r="D2" s="169"/>
      <c r="E2" s="169"/>
      <c r="F2" s="169"/>
      <c r="G2" s="169"/>
    </row>
    <row r="3" spans="1:11" ht="23.25" x14ac:dyDescent="0.25">
      <c r="A3" s="50" t="s">
        <v>29</v>
      </c>
      <c r="B3" s="169"/>
      <c r="C3" s="169"/>
      <c r="D3" s="169"/>
      <c r="E3" s="169"/>
      <c r="F3" s="169"/>
      <c r="G3" s="169"/>
    </row>
    <row r="4" spans="1:11" ht="12.75" customHeight="1" x14ac:dyDescent="0.25">
      <c r="A4" s="10"/>
      <c r="B4" s="5"/>
    </row>
    <row r="5" spans="1:11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11" ht="44.25" customHeight="1" x14ac:dyDescent="0.25">
      <c r="A7" s="3" t="s">
        <v>22</v>
      </c>
      <c r="B7" s="70" t="s">
        <v>33</v>
      </c>
      <c r="C7" s="71" t="s">
        <v>151</v>
      </c>
      <c r="D7" s="86"/>
      <c r="E7" s="86"/>
      <c r="F7" s="86"/>
      <c r="G7" s="87"/>
      <c r="H7" s="175"/>
      <c r="I7" s="176"/>
      <c r="J7" s="176"/>
      <c r="K7" s="177"/>
    </row>
    <row r="8" spans="1:11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11" ht="30" x14ac:dyDescent="0.25">
      <c r="A9" s="137">
        <v>2</v>
      </c>
      <c r="B9" s="11" t="s">
        <v>4</v>
      </c>
      <c r="C9" s="65">
        <v>36</v>
      </c>
      <c r="D9" s="74"/>
      <c r="E9" s="74"/>
      <c r="F9" s="74"/>
      <c r="G9" s="74"/>
    </row>
    <row r="10" spans="1:11" s="9" customFormat="1" ht="60" customHeight="1" x14ac:dyDescent="0.25">
      <c r="A10" s="138">
        <v>3</v>
      </c>
      <c r="B10" s="11" t="s">
        <v>53</v>
      </c>
      <c r="C10" s="64">
        <f>CEILING(40*4,10)</f>
        <v>160</v>
      </c>
      <c r="D10" s="75"/>
      <c r="E10" s="75"/>
      <c r="F10" s="74"/>
      <c r="G10" s="74"/>
    </row>
    <row r="11" spans="1:11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11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11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11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54</v>
      </c>
      <c r="D23" s="62">
        <f>+C13</f>
        <v>0</v>
      </c>
      <c r="E23" s="65">
        <f>+C9-D23</f>
        <v>36</v>
      </c>
      <c r="F23" s="65">
        <f>+E23*C23</f>
        <v>1944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53</v>
      </c>
      <c r="D24" s="221">
        <f>+C13</f>
        <v>0</v>
      </c>
      <c r="E24" s="65">
        <f>+C9-D24</f>
        <v>36</v>
      </c>
      <c r="F24" s="65">
        <f>+E24*C24</f>
        <v>1908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53</v>
      </c>
      <c r="D25" s="222">
        <f>+C13</f>
        <v>0</v>
      </c>
      <c r="E25" s="65">
        <f>+C9-D25</f>
        <v>36</v>
      </c>
      <c r="F25" s="65">
        <f>+E25*C25</f>
        <v>1908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160</v>
      </c>
      <c r="D26" s="34"/>
      <c r="E26" s="14"/>
      <c r="F26" s="14">
        <f>SUM(F23:F25)</f>
        <v>5760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s45LIvFWOzw3qOHWhwnCRWqBIUVCiDL3Py42oOHNELob80W/LYMt25fsBPi0lwEGVSRvTfRD13NxLn1fibIENA==" saltValue="5pL8H6XXr+ql8Wu9ynUolg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39" fitToHeight="0" orientation="portrait" r:id="rId1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68"/>
      <c r="B2" s="169"/>
      <c r="C2" s="169"/>
      <c r="D2" s="169"/>
      <c r="E2" s="169"/>
      <c r="F2" s="169"/>
      <c r="G2" s="169"/>
    </row>
    <row r="3" spans="1:7" ht="23.25" x14ac:dyDescent="0.25">
      <c r="A3" s="50" t="s">
        <v>29</v>
      </c>
      <c r="B3" s="169"/>
      <c r="C3" s="169"/>
      <c r="D3" s="169"/>
      <c r="E3" s="169"/>
      <c r="F3" s="169"/>
      <c r="G3" s="169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181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93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CEILING(60*4,10)</f>
        <v>240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80</v>
      </c>
      <c r="D23" s="62">
        <f>+C13</f>
        <v>0</v>
      </c>
      <c r="E23" s="65">
        <f>+C9-D23</f>
        <v>93</v>
      </c>
      <c r="F23" s="65">
        <f>+E23*C23</f>
        <v>7440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80</v>
      </c>
      <c r="D24" s="221">
        <f>+C13</f>
        <v>0</v>
      </c>
      <c r="E24" s="65">
        <f>+C9-D24</f>
        <v>93</v>
      </c>
      <c r="F24" s="65">
        <f>+E24*C24</f>
        <v>7440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80</v>
      </c>
      <c r="D25" s="222">
        <f>+C13</f>
        <v>0</v>
      </c>
      <c r="E25" s="65">
        <f>+C9-D25</f>
        <v>93</v>
      </c>
      <c r="F25" s="65">
        <f>+E25*C25</f>
        <v>7440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240</v>
      </c>
      <c r="D26" s="34"/>
      <c r="E26" s="14"/>
      <c r="F26" s="14">
        <f>SUM(F23:F25)</f>
        <v>22320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CqX89XkYBkBMiU3IgqB7DddvAy8AgarwQ86j2k2I/wGSk82cmf177+w1btymfnv6wdw2GWnRAify0SKQgYZt6A==" saltValue="B8FkGhB8eg4h2MpjoewD/g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71"/>
      <c r="B2" s="172"/>
      <c r="C2" s="172"/>
      <c r="D2" s="172"/>
      <c r="E2" s="172"/>
      <c r="F2" s="172"/>
      <c r="G2" s="172"/>
    </row>
    <row r="3" spans="1:7" ht="23.25" x14ac:dyDescent="0.25">
      <c r="A3" s="50" t="s">
        <v>29</v>
      </c>
      <c r="B3" s="172"/>
      <c r="C3" s="172"/>
      <c r="D3" s="172"/>
      <c r="E3" s="172"/>
      <c r="F3" s="172"/>
      <c r="G3" s="172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152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1.3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CEILING(930*4,10)</f>
        <v>3720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1240</v>
      </c>
      <c r="D23" s="62">
        <f>+C13</f>
        <v>0</v>
      </c>
      <c r="E23" s="65">
        <f>+C9-D23</f>
        <v>1.3</v>
      </c>
      <c r="F23" s="65">
        <f>+E23*C23</f>
        <v>1612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1240</v>
      </c>
      <c r="D24" s="221">
        <f>+C13</f>
        <v>0</v>
      </c>
      <c r="E24" s="65">
        <f>+C9-D24</f>
        <v>1.3</v>
      </c>
      <c r="F24" s="65">
        <f>+E24*C24</f>
        <v>1612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1240</v>
      </c>
      <c r="D25" s="222">
        <f>+C13</f>
        <v>0</v>
      </c>
      <c r="E25" s="65">
        <f>+C9-D25</f>
        <v>1.3</v>
      </c>
      <c r="F25" s="65">
        <f>+E25*C25</f>
        <v>1612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3720</v>
      </c>
      <c r="D26" s="34"/>
      <c r="E26" s="14"/>
      <c r="F26" s="14">
        <f>SUM(F23:F25)</f>
        <v>4836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y6FYudjZHSvC+HJ1LhMjFMkQKgf4ojqrFh3uQ0jlLj+jLK17RQQre7AfIcGcg0b+MiUyIES1v6o+NQU9bd7JaA==" saltValue="VSDFaR8+OaKLuXMlrGKSVw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71"/>
      <c r="B2" s="172"/>
      <c r="C2" s="172"/>
      <c r="D2" s="172"/>
      <c r="E2" s="172"/>
      <c r="F2" s="172"/>
      <c r="G2" s="172"/>
    </row>
    <row r="3" spans="1:7" ht="23.25" x14ac:dyDescent="0.25">
      <c r="A3" s="50" t="s">
        <v>29</v>
      </c>
      <c r="B3" s="172"/>
      <c r="C3" s="172"/>
      <c r="D3" s="172"/>
      <c r="E3" s="172"/>
      <c r="F3" s="172"/>
      <c r="G3" s="172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178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1.4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CEILING((1150+168)*4,10)</f>
        <v>5280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1760</v>
      </c>
      <c r="D23" s="62">
        <f>+C13</f>
        <v>0</v>
      </c>
      <c r="E23" s="65">
        <f>+C9-D23</f>
        <v>1.4</v>
      </c>
      <c r="F23" s="65">
        <f>+E23*C23</f>
        <v>2464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1760</v>
      </c>
      <c r="D24" s="221">
        <f>+C13</f>
        <v>0</v>
      </c>
      <c r="E24" s="65">
        <f>+C9-D24</f>
        <v>1.4</v>
      </c>
      <c r="F24" s="65">
        <f>+E24*C24</f>
        <v>2464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1760</v>
      </c>
      <c r="D25" s="222">
        <f>+C13</f>
        <v>0</v>
      </c>
      <c r="E25" s="65">
        <f>+C9-D25</f>
        <v>1.4</v>
      </c>
      <c r="F25" s="65">
        <f>+E25*C25</f>
        <v>2464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5280</v>
      </c>
      <c r="D26" s="34"/>
      <c r="E26" s="14"/>
      <c r="F26" s="14">
        <f>SUM(F23:F25)</f>
        <v>7392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vfj+Mfu1W4oq0Rtc/nRafJXfaDhqdSMv3T3c7kS7/X3ezuixS4uhX5oaldWCJ0UmL0ajT5WXLCqCIVPK6RKCkQ==" saltValue="kh/K6BMru1MZD5U4Mzlpng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71"/>
      <c r="B2" s="172"/>
      <c r="C2" s="172"/>
      <c r="D2" s="172"/>
      <c r="E2" s="172"/>
      <c r="F2" s="172"/>
      <c r="G2" s="172"/>
    </row>
    <row r="3" spans="1:7" ht="23.25" x14ac:dyDescent="0.25">
      <c r="A3" s="50" t="s">
        <v>29</v>
      </c>
      <c r="B3" s="172"/>
      <c r="C3" s="172"/>
      <c r="D3" s="172"/>
      <c r="E3" s="172"/>
      <c r="F3" s="172"/>
      <c r="G3" s="172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179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3.9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CEILING((1210+880)*4,10)</f>
        <v>8360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2787</v>
      </c>
      <c r="D23" s="62">
        <f>+C13</f>
        <v>0</v>
      </c>
      <c r="E23" s="65">
        <f>+C9-D23</f>
        <v>3.9</v>
      </c>
      <c r="F23" s="65">
        <f>+E23*C23</f>
        <v>10869.3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2787</v>
      </c>
      <c r="D24" s="221">
        <f>+C13</f>
        <v>0</v>
      </c>
      <c r="E24" s="65">
        <f>+C9-D24</f>
        <v>3.9</v>
      </c>
      <c r="F24" s="65">
        <f>+E24*C24</f>
        <v>10869.3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2786</v>
      </c>
      <c r="D25" s="222">
        <f>+C13</f>
        <v>0</v>
      </c>
      <c r="E25" s="65">
        <f>+C9-D25</f>
        <v>3.9</v>
      </c>
      <c r="F25" s="65">
        <f>+E25*C25</f>
        <v>10865.4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8360</v>
      </c>
      <c r="D26" s="34"/>
      <c r="E26" s="14"/>
      <c r="F26" s="14">
        <f>SUM(F23:F25)</f>
        <v>32604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ddU4LLeUrUKpocoxQGHOtLem3y4NO2K/0b9KuAU/AJ9IWQKgJ596Eqfg0++37+ijdcGcfJp8D6oL8PrwG8TNNA==" saltValue="AXfzVVRTJ+aOId3XkzYMhQ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71"/>
      <c r="B2" s="172"/>
      <c r="C2" s="172"/>
      <c r="D2" s="172"/>
      <c r="E2" s="172"/>
      <c r="F2" s="172"/>
      <c r="G2" s="172"/>
    </row>
    <row r="3" spans="1:7" ht="23.25" x14ac:dyDescent="0.25">
      <c r="A3" s="50" t="s">
        <v>29</v>
      </c>
      <c r="B3" s="172"/>
      <c r="C3" s="172"/>
      <c r="D3" s="172"/>
      <c r="E3" s="172"/>
      <c r="F3" s="172"/>
      <c r="G3" s="172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180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4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CEILING(200*4,10)</f>
        <v>800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267</v>
      </c>
      <c r="D23" s="62">
        <f>+C13</f>
        <v>0</v>
      </c>
      <c r="E23" s="65">
        <f>+C9-D23</f>
        <v>4</v>
      </c>
      <c r="F23" s="65">
        <f>+E23*C23</f>
        <v>1068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267</v>
      </c>
      <c r="D24" s="221">
        <f>+C13</f>
        <v>0</v>
      </c>
      <c r="E24" s="65">
        <f>+C9-D24</f>
        <v>4</v>
      </c>
      <c r="F24" s="65">
        <f>+E24*C24</f>
        <v>1068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266</v>
      </c>
      <c r="D25" s="222">
        <f>+C13</f>
        <v>0</v>
      </c>
      <c r="E25" s="65">
        <f>+C9-D25</f>
        <v>4</v>
      </c>
      <c r="F25" s="65">
        <f>+E25*C25</f>
        <v>1064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800</v>
      </c>
      <c r="D26" s="34"/>
      <c r="E26" s="14"/>
      <c r="F26" s="14">
        <f>SUM(F23:F25)</f>
        <v>3200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iHhZtMXEa4gk9Fxb4z3cJceAoPVk1rDfqzXrWs3FI1zI9T0AoyLjpDD29pMvrNlgTNjJzBJ3Ar+QGEchcFVVSQ==" saltValue="RP6i+ERHPAJBhNtlvLXyHQ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71"/>
      <c r="B2" s="172"/>
      <c r="C2" s="172"/>
      <c r="D2" s="172"/>
      <c r="E2" s="172"/>
      <c r="F2" s="172"/>
      <c r="G2" s="172"/>
    </row>
    <row r="3" spans="1:7" ht="23.25" x14ac:dyDescent="0.25">
      <c r="A3" s="50" t="s">
        <v>29</v>
      </c>
      <c r="B3" s="172"/>
      <c r="C3" s="172"/>
      <c r="D3" s="172"/>
      <c r="E3" s="172"/>
      <c r="F3" s="172"/>
      <c r="G3" s="172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154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2.5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CEILING(620*4,10)</f>
        <v>2480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827</v>
      </c>
      <c r="D23" s="62">
        <f>+C13</f>
        <v>0</v>
      </c>
      <c r="E23" s="65">
        <f>+C9-D23</f>
        <v>2.5</v>
      </c>
      <c r="F23" s="65">
        <f>+E23*C23</f>
        <v>2067.5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827</v>
      </c>
      <c r="D24" s="221">
        <f>+C13</f>
        <v>0</v>
      </c>
      <c r="E24" s="65">
        <f>+C9-D24</f>
        <v>2.5</v>
      </c>
      <c r="F24" s="65">
        <f>+E24*C24</f>
        <v>2067.5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826</v>
      </c>
      <c r="D25" s="222">
        <f>+C13</f>
        <v>0</v>
      </c>
      <c r="E25" s="65">
        <f>+C9-D25</f>
        <v>2.5</v>
      </c>
      <c r="F25" s="65">
        <f>+E25*C25</f>
        <v>2065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2480</v>
      </c>
      <c r="D26" s="34"/>
      <c r="E26" s="14"/>
      <c r="F26" s="14">
        <f>SUM(F23:F25)</f>
        <v>6200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bdVdV6vklbhsqSwHKosEugaRQe9+XzFEm7r1PLk1Ze1uQNz+c6JtF3m/yA47zez8+U2PLJ+DcBM7ofgK3HH67Q==" saltValue="XsnnM6Sto11aY6XwLelXCw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71"/>
      <c r="B2" s="172"/>
      <c r="C2" s="172"/>
      <c r="D2" s="172"/>
      <c r="E2" s="172"/>
      <c r="F2" s="172"/>
      <c r="G2" s="172"/>
    </row>
    <row r="3" spans="1:7" ht="23.25" x14ac:dyDescent="0.25">
      <c r="A3" s="50" t="s">
        <v>29</v>
      </c>
      <c r="B3" s="172"/>
      <c r="C3" s="172"/>
      <c r="D3" s="172"/>
      <c r="E3" s="172"/>
      <c r="F3" s="172"/>
      <c r="G3" s="172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155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2.5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CEILING(180*4,10)</f>
        <v>720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240</v>
      </c>
      <c r="D23" s="62">
        <f>+C13</f>
        <v>0</v>
      </c>
      <c r="E23" s="65">
        <f>+C9-D23</f>
        <v>2.5</v>
      </c>
      <c r="F23" s="65">
        <f>+E23*C23</f>
        <v>600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240</v>
      </c>
      <c r="D24" s="221">
        <f>+C13</f>
        <v>0</v>
      </c>
      <c r="E24" s="65">
        <f>+C9-D24</f>
        <v>2.5</v>
      </c>
      <c r="F24" s="65">
        <f>+E24*C24</f>
        <v>600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240</v>
      </c>
      <c r="D25" s="222">
        <f>+C13</f>
        <v>0</v>
      </c>
      <c r="E25" s="65">
        <f>+C9-D25</f>
        <v>2.5</v>
      </c>
      <c r="F25" s="65">
        <f>+E25*C25</f>
        <v>600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720</v>
      </c>
      <c r="D26" s="34"/>
      <c r="E26" s="14"/>
      <c r="F26" s="14">
        <f>SUM(F23:F25)</f>
        <v>1800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ILGlOyd/j+V/+3D0uU8l5kLbrjKH2+uoYbLzNCKFiizcwvfgn/wzY2fcarDgp5YE5j+r0vOXUr6Ll9/V3Ia/Rg==" saltValue="nKUrkojfip7gO/J560tIvQ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G32"/>
  <sheetViews>
    <sheetView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83"/>
      <c r="B2" s="84"/>
      <c r="C2" s="84"/>
      <c r="D2" s="84"/>
      <c r="E2" s="84"/>
      <c r="F2" s="84"/>
      <c r="G2" s="84"/>
    </row>
    <row r="3" spans="1:7" ht="23.25" x14ac:dyDescent="0.25">
      <c r="A3" s="50" t="s">
        <v>29</v>
      </c>
      <c r="B3" s="84"/>
      <c r="C3" s="84"/>
      <c r="D3" s="84"/>
      <c r="E3" s="84"/>
      <c r="F3" s="84"/>
      <c r="G3" s="84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270" t="s">
        <v>81</v>
      </c>
      <c r="D7" s="271"/>
      <c r="E7" s="271"/>
      <c r="F7" s="271"/>
      <c r="G7" s="272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9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ROUND(2059*4,-1)/2</f>
        <v>4120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52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85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73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66">
        <f>CEILING(C10/3*2,2)/2</f>
        <v>1374</v>
      </c>
      <c r="D23" s="62">
        <f>+C13</f>
        <v>0</v>
      </c>
      <c r="E23" s="65">
        <f>+C9-D23</f>
        <v>9</v>
      </c>
      <c r="F23" s="65">
        <f>+E23*C23</f>
        <v>12366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66">
        <f>+ROUND((C10-C23)/2,0)</f>
        <v>1373</v>
      </c>
      <c r="D24" s="53">
        <f>+C13</f>
        <v>0</v>
      </c>
      <c r="E24" s="65">
        <f>+C9-D24</f>
        <v>9</v>
      </c>
      <c r="F24" s="65">
        <f>+E24*C24</f>
        <v>12357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66">
        <f>+C10-C23-C24</f>
        <v>1373</v>
      </c>
      <c r="D25" s="67">
        <f>+C13</f>
        <v>0</v>
      </c>
      <c r="E25" s="65">
        <f>+C9-D25</f>
        <v>9</v>
      </c>
      <c r="F25" s="65">
        <f>+E25*C25</f>
        <v>12357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4120</v>
      </c>
      <c r="D26" s="34"/>
      <c r="E26" s="14"/>
      <c r="F26" s="14">
        <f>SUM(F23:F25)</f>
        <v>37080</v>
      </c>
      <c r="G26" s="14"/>
    </row>
    <row r="28" spans="1:7" ht="36" customHeight="1" x14ac:dyDescent="0.25">
      <c r="B28" s="210" t="s">
        <v>200</v>
      </c>
      <c r="C28" s="211">
        <f>C26-C10</f>
        <v>0</v>
      </c>
      <c r="G28" s="88"/>
    </row>
    <row r="29" spans="1:7" x14ac:dyDescent="0.25"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rWbwbxLjgMkOetctNBiZpqnrhGrMAacnCiT3WckcYtP0qJAUTa6xQ5i3M29/9wIuolwc2J3qzvj7yJIZ96rtyg==" saltValue="qQJk5YbtLOpZKjZkh+x42g==" spinCount="100000" sheet="1" objects="1" scenarios="1"/>
  <mergeCells count="7">
    <mergeCell ref="B30:F32"/>
    <mergeCell ref="A1:G1"/>
    <mergeCell ref="A5:G5"/>
    <mergeCell ref="A16:G16"/>
    <mergeCell ref="A17:G17"/>
    <mergeCell ref="A18:G19"/>
    <mergeCell ref="C7:G7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71"/>
      <c r="B2" s="172"/>
      <c r="C2" s="172"/>
      <c r="D2" s="172"/>
      <c r="E2" s="172"/>
      <c r="F2" s="172"/>
      <c r="G2" s="172"/>
    </row>
    <row r="3" spans="1:7" ht="23.25" x14ac:dyDescent="0.25">
      <c r="A3" s="50" t="s">
        <v>29</v>
      </c>
      <c r="B3" s="172"/>
      <c r="C3" s="172"/>
      <c r="D3" s="172"/>
      <c r="E3" s="172"/>
      <c r="F3" s="172"/>
      <c r="G3" s="172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156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2.6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CEILING(90*4,10)</f>
        <v>360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120</v>
      </c>
      <c r="D23" s="62">
        <f>+C13</f>
        <v>0</v>
      </c>
      <c r="E23" s="65">
        <f>+C9-D23</f>
        <v>2.6</v>
      </c>
      <c r="F23" s="65">
        <f>+E23*C23</f>
        <v>312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120</v>
      </c>
      <c r="D24" s="221">
        <f>+C13</f>
        <v>0</v>
      </c>
      <c r="E24" s="65">
        <f>+C9-D24</f>
        <v>2.6</v>
      </c>
      <c r="F24" s="65">
        <f>+E24*C24</f>
        <v>312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120</v>
      </c>
      <c r="D25" s="222">
        <f>+C13</f>
        <v>0</v>
      </c>
      <c r="E25" s="65">
        <f>+C9-D25</f>
        <v>2.6</v>
      </c>
      <c r="F25" s="65">
        <f>+E25*C25</f>
        <v>312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360</v>
      </c>
      <c r="D26" s="34"/>
      <c r="E26" s="14"/>
      <c r="F26" s="14">
        <f>SUM(F23:F25)</f>
        <v>936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NJsU0+piYfdVqXDDlQbj1KYuKCjjNir2Tdr6kM/GUOV3ITQphFT2fyMvcX1EB9wcnNtzFjktw8JnaMd4kWU/2Q==" saltValue="CDpwAzJJDZdTgSFUjMDXig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71"/>
      <c r="B2" s="172"/>
      <c r="C2" s="172"/>
      <c r="D2" s="172"/>
      <c r="E2" s="172"/>
      <c r="F2" s="172"/>
      <c r="G2" s="172"/>
    </row>
    <row r="3" spans="1:7" ht="23.25" x14ac:dyDescent="0.25">
      <c r="A3" s="50" t="s">
        <v>29</v>
      </c>
      <c r="B3" s="172"/>
      <c r="C3" s="172"/>
      <c r="D3" s="172"/>
      <c r="E3" s="172"/>
      <c r="F3" s="172"/>
      <c r="G3" s="172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157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1.6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CEILING(1650*4,10)</f>
        <v>6600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2200</v>
      </c>
      <c r="D23" s="62">
        <f>+C13</f>
        <v>0</v>
      </c>
      <c r="E23" s="65">
        <f>+C9-D23</f>
        <v>1.6</v>
      </c>
      <c r="F23" s="65">
        <f>+E23*C23</f>
        <v>3520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2200</v>
      </c>
      <c r="D24" s="221">
        <f>+C13</f>
        <v>0</v>
      </c>
      <c r="E24" s="65">
        <f>+C9-D24</f>
        <v>1.6</v>
      </c>
      <c r="F24" s="65">
        <f>+E24*C24</f>
        <v>3520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2200</v>
      </c>
      <c r="D25" s="222">
        <f>+C13</f>
        <v>0</v>
      </c>
      <c r="E25" s="65">
        <f>+C9-D25</f>
        <v>1.6</v>
      </c>
      <c r="F25" s="65">
        <f>+E25*C25</f>
        <v>3520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6600</v>
      </c>
      <c r="D26" s="34"/>
      <c r="E26" s="14"/>
      <c r="F26" s="14">
        <f>SUM(F23:F25)</f>
        <v>10560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souD1iWHW59dHDB5o1rTf7fX1EudIekGMmmN20sMVCLVQ9P64p3vetzBJr3jIQgy+or5vwq/kflj8xSoGF1Shw==" saltValue="8ZZq6VZILki5FE1BQZ2O5w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71"/>
      <c r="B2" s="172"/>
      <c r="C2" s="172"/>
      <c r="D2" s="172"/>
      <c r="E2" s="172"/>
      <c r="F2" s="172"/>
      <c r="G2" s="172"/>
    </row>
    <row r="3" spans="1:7" ht="23.25" x14ac:dyDescent="0.25">
      <c r="A3" s="50" t="s">
        <v>29</v>
      </c>
      <c r="B3" s="172"/>
      <c r="C3" s="172"/>
      <c r="D3" s="172"/>
      <c r="E3" s="172"/>
      <c r="F3" s="172"/>
      <c r="G3" s="172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158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1.7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CEILING(950*4,10)</f>
        <v>3800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1267</v>
      </c>
      <c r="D23" s="62">
        <f>+C13</f>
        <v>0</v>
      </c>
      <c r="E23" s="65">
        <f>+C9-D23</f>
        <v>1.7</v>
      </c>
      <c r="F23" s="65">
        <f>+E23*C23</f>
        <v>2153.9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1267</v>
      </c>
      <c r="D24" s="221">
        <f>+C13</f>
        <v>0</v>
      </c>
      <c r="E24" s="65">
        <f>+C9-D24</f>
        <v>1.7</v>
      </c>
      <c r="F24" s="65">
        <f>+E24*C24</f>
        <v>2153.9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1266</v>
      </c>
      <c r="D25" s="222">
        <f>+C13</f>
        <v>0</v>
      </c>
      <c r="E25" s="65">
        <f>+C9-D25</f>
        <v>1.7</v>
      </c>
      <c r="F25" s="65">
        <f>+E25*C25</f>
        <v>2152.1999999999998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3800</v>
      </c>
      <c r="D26" s="34"/>
      <c r="E26" s="14"/>
      <c r="F26" s="14">
        <f>SUM(F23:F25)</f>
        <v>6460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Z0pCqu7VwwR/nBPC6zpC+BhlZJhGspVlvDAIKbMOfnLBxKVmkZZzG5FzJOT+/RKjA/2dzIfzq+deXz2/HBPVzw==" saltValue="lwMEMQOlIjmDPCmZvs1PCA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71"/>
      <c r="B2" s="172"/>
      <c r="C2" s="172"/>
      <c r="D2" s="172"/>
      <c r="E2" s="172"/>
      <c r="F2" s="172"/>
      <c r="G2" s="172"/>
    </row>
    <row r="3" spans="1:7" ht="23.25" x14ac:dyDescent="0.25">
      <c r="A3" s="50" t="s">
        <v>29</v>
      </c>
      <c r="B3" s="172"/>
      <c r="C3" s="172"/>
      <c r="D3" s="172"/>
      <c r="E3" s="172"/>
      <c r="F3" s="172"/>
      <c r="G3" s="172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159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2.5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CEILING(1450*4,10)</f>
        <v>5800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1934</v>
      </c>
      <c r="D23" s="62">
        <f>+C13</f>
        <v>0</v>
      </c>
      <c r="E23" s="65">
        <f>+C9-D23</f>
        <v>2.5</v>
      </c>
      <c r="F23" s="65">
        <f>+E23*C23</f>
        <v>4835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1933</v>
      </c>
      <c r="D24" s="221">
        <f>+C13</f>
        <v>0</v>
      </c>
      <c r="E24" s="65">
        <f>+C9-D24</f>
        <v>2.5</v>
      </c>
      <c r="F24" s="65">
        <f>+E24*C24</f>
        <v>4832.5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1933</v>
      </c>
      <c r="D25" s="222">
        <f>+C13</f>
        <v>0</v>
      </c>
      <c r="E25" s="65">
        <f>+C9-D25</f>
        <v>2.5</v>
      </c>
      <c r="F25" s="65">
        <f>+E25*C25</f>
        <v>4832.5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5800</v>
      </c>
      <c r="D26" s="34"/>
      <c r="E26" s="14"/>
      <c r="F26" s="14">
        <f>SUM(F23:F25)</f>
        <v>14500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IZkkxS3itgmeZW053tcdwAJBe8/HfdxWL4tcdv8bsPOdXTihUbIKkBq+OkbQvFHR9dZSqTuK1iyjNk9ecn4AiA==" saltValue="1R/McvniowtRP+znwu5WCw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71"/>
      <c r="B2" s="172"/>
      <c r="C2" s="172"/>
      <c r="D2" s="172"/>
      <c r="E2" s="172"/>
      <c r="F2" s="172"/>
      <c r="G2" s="172"/>
    </row>
    <row r="3" spans="1:7" ht="23.25" x14ac:dyDescent="0.25">
      <c r="A3" s="50" t="s">
        <v>29</v>
      </c>
      <c r="B3" s="172"/>
      <c r="C3" s="172"/>
      <c r="D3" s="172"/>
      <c r="E3" s="172"/>
      <c r="F3" s="172"/>
      <c r="G3" s="172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160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2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CEILING(270*4,10)</f>
        <v>1080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360</v>
      </c>
      <c r="D23" s="62">
        <f>+C13</f>
        <v>0</v>
      </c>
      <c r="E23" s="65">
        <f>+C9-D23</f>
        <v>2</v>
      </c>
      <c r="F23" s="65">
        <f>+E23*C23</f>
        <v>720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360</v>
      </c>
      <c r="D24" s="221">
        <f>+C13</f>
        <v>0</v>
      </c>
      <c r="E24" s="65">
        <f>+C9-D24</f>
        <v>2</v>
      </c>
      <c r="F24" s="65">
        <f>+E24*C24</f>
        <v>720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360</v>
      </c>
      <c r="D25" s="221">
        <f>+C13</f>
        <v>0</v>
      </c>
      <c r="E25" s="65">
        <f>+C9-D25</f>
        <v>2</v>
      </c>
      <c r="F25" s="65">
        <f>+E25*C25</f>
        <v>720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1080</v>
      </c>
      <c r="D26" s="34"/>
      <c r="E26" s="14"/>
      <c r="F26" s="14">
        <f>SUM(F23:F25)</f>
        <v>2160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/85gnbZgb++KY6OLFw7B2f9o9ks268N4YI4NszUFe/74XgOEw/Cjaxc9LWgWHS4P7CsCGmKaetDN5j4LcI+1Sw==" saltValue="utolYzTYLRaP5kYVrvQKOg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71"/>
      <c r="B2" s="172"/>
      <c r="C2" s="172"/>
      <c r="D2" s="172"/>
      <c r="E2" s="172"/>
      <c r="F2" s="172"/>
      <c r="G2" s="172"/>
    </row>
    <row r="3" spans="1:7" ht="23.25" x14ac:dyDescent="0.25">
      <c r="A3" s="50" t="s">
        <v>29</v>
      </c>
      <c r="B3" s="172"/>
      <c r="C3" s="172"/>
      <c r="D3" s="172"/>
      <c r="E3" s="172"/>
      <c r="F3" s="172"/>
      <c r="G3" s="172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177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35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3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CEILING(400*4,10)</f>
        <v>1600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534</v>
      </c>
      <c r="D23" s="62">
        <f>+C13</f>
        <v>0</v>
      </c>
      <c r="E23" s="65">
        <f>+C9-D23</f>
        <v>3</v>
      </c>
      <c r="F23" s="65">
        <f>+E23*C23</f>
        <v>1602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533</v>
      </c>
      <c r="D24" s="221">
        <f>+C13</f>
        <v>0</v>
      </c>
      <c r="E24" s="65">
        <f>+C9-D24</f>
        <v>3</v>
      </c>
      <c r="F24" s="65">
        <f>+E24*C24</f>
        <v>1599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533</v>
      </c>
      <c r="D25" s="222">
        <f>+C13</f>
        <v>0</v>
      </c>
      <c r="E25" s="65">
        <f>+C9-D25</f>
        <v>3</v>
      </c>
      <c r="F25" s="65">
        <f>+E25*C25</f>
        <v>1599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1600</v>
      </c>
      <c r="D26" s="34"/>
      <c r="E26" s="14"/>
      <c r="F26" s="14">
        <f>SUM(F23:F25)</f>
        <v>4800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9lZd5r9qR//4q9Zcs5kwm7KjEjffuIfWNpkVP3HyeOtiXSXm323gJpBPPgzwu4SVydc6xKMg5Zedf5fZDrD9sw==" saltValue="zInAHVgPfc/3jpbkhBoj5g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71"/>
      <c r="B2" s="172"/>
      <c r="C2" s="172"/>
      <c r="D2" s="172"/>
      <c r="E2" s="172"/>
      <c r="F2" s="172"/>
      <c r="G2" s="172"/>
    </row>
    <row r="3" spans="1:7" ht="23.25" x14ac:dyDescent="0.25">
      <c r="A3" s="50" t="s">
        <v>29</v>
      </c>
      <c r="B3" s="172"/>
      <c r="C3" s="172"/>
      <c r="D3" s="172"/>
      <c r="E3" s="172"/>
      <c r="F3" s="172"/>
      <c r="G3" s="172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161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66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45.5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CEILING(2*4,10)</f>
        <v>10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4</v>
      </c>
      <c r="D23" s="62">
        <f>+C13</f>
        <v>0</v>
      </c>
      <c r="E23" s="65">
        <f>+C9-D23</f>
        <v>45.5</v>
      </c>
      <c r="F23" s="65">
        <f>+E23*C23</f>
        <v>182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3</v>
      </c>
      <c r="D24" s="221">
        <f>+C13</f>
        <v>0</v>
      </c>
      <c r="E24" s="65">
        <f>+C9-D24</f>
        <v>45.5</v>
      </c>
      <c r="F24" s="65">
        <f>+E24*C24</f>
        <v>136.5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3</v>
      </c>
      <c r="D25" s="222">
        <f>+C13</f>
        <v>0</v>
      </c>
      <c r="E25" s="65">
        <f>+C9-D25</f>
        <v>45.5</v>
      </c>
      <c r="F25" s="65">
        <f>+E25*C25</f>
        <v>136.5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10</v>
      </c>
      <c r="D26" s="34"/>
      <c r="E26" s="14"/>
      <c r="F26" s="14">
        <f>SUM(F23:F25)</f>
        <v>455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6hy6qtAI1GIbrhBUHFfD0whosu+ITrB5GIa3FVe/+Qq/1XQ9zl3sJ5umPKiJLuAmnAD7ahQXKrkFzhcqlEW9Cw==" saltValue="OF/XMT8+dQO905ZTveM+FQ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71"/>
      <c r="B2" s="172"/>
      <c r="C2" s="172"/>
      <c r="D2" s="172"/>
      <c r="E2" s="172"/>
      <c r="F2" s="172"/>
      <c r="G2" s="172"/>
    </row>
    <row r="3" spans="1:7" ht="23.25" x14ac:dyDescent="0.25">
      <c r="A3" s="50" t="s">
        <v>29</v>
      </c>
      <c r="B3" s="172"/>
      <c r="C3" s="172"/>
      <c r="D3" s="172"/>
      <c r="E3" s="172"/>
      <c r="F3" s="172"/>
      <c r="G3" s="172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162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66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41.4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CEILING(104*4,10)</f>
        <v>420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140</v>
      </c>
      <c r="D23" s="62">
        <f>+C13</f>
        <v>0</v>
      </c>
      <c r="E23" s="65">
        <f>+C9-D23</f>
        <v>41.4</v>
      </c>
      <c r="F23" s="65">
        <f>+E23*C23</f>
        <v>5796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140</v>
      </c>
      <c r="D24" s="221">
        <f>+C13</f>
        <v>0</v>
      </c>
      <c r="E24" s="65">
        <f>+C9-D24</f>
        <v>41.4</v>
      </c>
      <c r="F24" s="65">
        <f>+E24*C24</f>
        <v>5796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140</v>
      </c>
      <c r="D25" s="222">
        <f>+C13</f>
        <v>0</v>
      </c>
      <c r="E25" s="65">
        <f>+C9-D25</f>
        <v>41.4</v>
      </c>
      <c r="F25" s="65">
        <f>+E25*C25</f>
        <v>5796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420</v>
      </c>
      <c r="D26" s="34"/>
      <c r="E26" s="14"/>
      <c r="F26" s="14">
        <f>SUM(F23:F25)</f>
        <v>17388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tOnC7zkI9fREadBXDXO0Py91BiaARQ63mCAqFbjewdh0BRMGKdFjRD6xE7oKGDYOUHPD8eE6ixqeZcwPpKUA9w==" saltValue="gN7jXAPefYH+7Um95GyF7A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71"/>
      <c r="B2" s="172"/>
      <c r="C2" s="172"/>
      <c r="D2" s="172"/>
      <c r="E2" s="172"/>
      <c r="F2" s="172"/>
      <c r="G2" s="172"/>
    </row>
    <row r="3" spans="1:7" ht="23.25" x14ac:dyDescent="0.25">
      <c r="A3" s="50" t="s">
        <v>29</v>
      </c>
      <c r="B3" s="172"/>
      <c r="C3" s="172"/>
      <c r="D3" s="172"/>
      <c r="E3" s="172"/>
      <c r="F3" s="172"/>
      <c r="G3" s="172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163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66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41.4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CEILING(58*4,10)</f>
        <v>240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80</v>
      </c>
      <c r="D23" s="62">
        <f>+C13</f>
        <v>0</v>
      </c>
      <c r="E23" s="65">
        <f>+C9-D23</f>
        <v>41.4</v>
      </c>
      <c r="F23" s="65">
        <f>+E23*C23</f>
        <v>3312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80</v>
      </c>
      <c r="D24" s="221">
        <f>+C13</f>
        <v>0</v>
      </c>
      <c r="E24" s="65">
        <f>+C9-D24</f>
        <v>41.4</v>
      </c>
      <c r="F24" s="65">
        <f>+E24*C24</f>
        <v>3312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80</v>
      </c>
      <c r="D25" s="222">
        <f>+C13</f>
        <v>0</v>
      </c>
      <c r="E25" s="65">
        <f>+C9-D25</f>
        <v>41.4</v>
      </c>
      <c r="F25" s="65">
        <f>+E25*C25</f>
        <v>3312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240</v>
      </c>
      <c r="D26" s="34"/>
      <c r="E26" s="14"/>
      <c r="F26" s="14">
        <f>SUM(F23:F25)</f>
        <v>9936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TWgw0KpQ9fCExtNgoxvPu962FW12jQygymIC1Tb9lSasIwgNMNdL3NV+PL80jCKcyPe2OS4VktcfXhfRA3PxKQ==" saltValue="HRH74xNdiZrNyDX4sWrO/A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G32"/>
  <sheetViews>
    <sheetView zoomScaleNormal="100" workbookViewId="0">
      <selection sqref="A1:G1"/>
    </sheetView>
  </sheetViews>
  <sheetFormatPr defaultColWidth="9.140625" defaultRowHeight="15" x14ac:dyDescent="0.25"/>
  <cols>
    <col min="1" max="1" width="9.140625" style="5" customWidth="1"/>
    <col min="2" max="2" width="43.5703125" style="10" customWidth="1"/>
    <col min="3" max="3" width="26.42578125" style="5" customWidth="1"/>
    <col min="4" max="4" width="17.7109375" style="5" customWidth="1"/>
    <col min="5" max="5" width="26.85546875" style="5" customWidth="1"/>
    <col min="6" max="6" width="18.28515625" style="5" customWidth="1"/>
    <col min="7" max="7" width="69.140625" style="5" customWidth="1"/>
    <col min="8" max="16384" width="9.140625" style="5"/>
  </cols>
  <sheetData>
    <row r="1" spans="1:7" ht="23.25" x14ac:dyDescent="0.25">
      <c r="A1" s="233" t="s">
        <v>59</v>
      </c>
      <c r="B1" s="234"/>
      <c r="C1" s="234"/>
      <c r="D1" s="234"/>
      <c r="E1" s="234"/>
      <c r="F1" s="234"/>
      <c r="G1" s="234"/>
    </row>
    <row r="2" spans="1:7" ht="23.25" x14ac:dyDescent="0.25">
      <c r="A2" s="171"/>
      <c r="B2" s="172"/>
      <c r="C2" s="172"/>
      <c r="D2" s="172"/>
      <c r="E2" s="172"/>
      <c r="F2" s="172"/>
      <c r="G2" s="172"/>
    </row>
    <row r="3" spans="1:7" ht="23.25" x14ac:dyDescent="0.25">
      <c r="A3" s="50" t="s">
        <v>29</v>
      </c>
      <c r="B3" s="172"/>
      <c r="C3" s="172"/>
      <c r="D3" s="172"/>
      <c r="E3" s="172"/>
      <c r="F3" s="172"/>
      <c r="G3" s="172"/>
    </row>
    <row r="4" spans="1:7" ht="12.75" customHeight="1" x14ac:dyDescent="0.25">
      <c r="A4" s="10"/>
      <c r="B4" s="5"/>
    </row>
    <row r="5" spans="1:7" ht="18.75" customHeight="1" x14ac:dyDescent="0.25">
      <c r="A5" s="235" t="s">
        <v>26</v>
      </c>
      <c r="B5" s="235"/>
      <c r="C5" s="235"/>
      <c r="D5" s="235"/>
      <c r="E5" s="235"/>
      <c r="F5" s="235"/>
      <c r="G5" s="235"/>
    </row>
    <row r="7" spans="1:7" ht="44.25" customHeight="1" x14ac:dyDescent="0.25">
      <c r="A7" s="3" t="s">
        <v>22</v>
      </c>
      <c r="B7" s="70" t="s">
        <v>33</v>
      </c>
      <c r="C7" s="71" t="s">
        <v>163</v>
      </c>
      <c r="D7" s="86"/>
      <c r="E7" s="86"/>
      <c r="F7" s="86"/>
      <c r="G7" s="87"/>
    </row>
    <row r="8" spans="1:7" ht="30" customHeight="1" x14ac:dyDescent="0.25">
      <c r="A8" s="136">
        <v>1</v>
      </c>
      <c r="B8" s="63" t="s">
        <v>47</v>
      </c>
      <c r="C8" s="72" t="s">
        <v>66</v>
      </c>
      <c r="D8" s="74"/>
      <c r="E8" s="74"/>
      <c r="F8" s="74"/>
      <c r="G8" s="74"/>
    </row>
    <row r="9" spans="1:7" ht="30" x14ac:dyDescent="0.25">
      <c r="A9" s="137">
        <v>2</v>
      </c>
      <c r="B9" s="11" t="s">
        <v>4</v>
      </c>
      <c r="C9" s="65">
        <v>45</v>
      </c>
      <c r="D9" s="74"/>
      <c r="E9" s="74"/>
      <c r="F9" s="74"/>
      <c r="G9" s="74"/>
    </row>
    <row r="10" spans="1:7" s="9" customFormat="1" ht="60" customHeight="1" x14ac:dyDescent="0.25">
      <c r="A10" s="138">
        <v>3</v>
      </c>
      <c r="B10" s="11" t="s">
        <v>53</v>
      </c>
      <c r="C10" s="64">
        <f>CEILING(291*4,10)</f>
        <v>1170</v>
      </c>
      <c r="D10" s="75"/>
      <c r="E10" s="75"/>
      <c r="F10" s="74"/>
      <c r="G10" s="74"/>
    </row>
    <row r="11" spans="1:7" s="9" customFormat="1" ht="39.75" customHeight="1" x14ac:dyDescent="0.25">
      <c r="A11" s="138">
        <v>4</v>
      </c>
      <c r="B11" s="51" t="s">
        <v>34</v>
      </c>
      <c r="C11" s="217"/>
      <c r="D11" s="5"/>
      <c r="E11" s="5"/>
      <c r="F11" s="5"/>
      <c r="G11" s="5"/>
    </row>
    <row r="12" spans="1:7" s="9" customFormat="1" ht="39.75" customHeight="1" x14ac:dyDescent="0.25">
      <c r="A12" s="138">
        <v>5</v>
      </c>
      <c r="B12" s="51" t="s">
        <v>30</v>
      </c>
      <c r="C12" s="218"/>
      <c r="D12" s="68"/>
      <c r="E12" s="68"/>
      <c r="F12" s="68"/>
      <c r="G12" s="69"/>
    </row>
    <row r="13" spans="1:7" s="9" customFormat="1" ht="39.75" customHeight="1" x14ac:dyDescent="0.25">
      <c r="A13" s="137">
        <v>6</v>
      </c>
      <c r="B13" s="51" t="s">
        <v>5</v>
      </c>
      <c r="C13" s="219"/>
      <c r="D13" s="5"/>
      <c r="E13" s="5"/>
      <c r="F13" s="5"/>
      <c r="G13" s="5"/>
    </row>
    <row r="16" spans="1:7" ht="42" customHeight="1" x14ac:dyDescent="0.3">
      <c r="A16" s="236" t="s">
        <v>27</v>
      </c>
      <c r="B16" s="236"/>
      <c r="C16" s="236"/>
      <c r="D16" s="236"/>
      <c r="E16" s="236"/>
      <c r="F16" s="236"/>
      <c r="G16" s="236"/>
    </row>
    <row r="17" spans="1:7" ht="16.5" customHeight="1" x14ac:dyDescent="0.25">
      <c r="A17" s="237" t="s">
        <v>191</v>
      </c>
      <c r="B17" s="237"/>
      <c r="C17" s="237"/>
      <c r="D17" s="237"/>
      <c r="E17" s="237"/>
      <c r="F17" s="237"/>
      <c r="G17" s="237"/>
    </row>
    <row r="18" spans="1:7" s="13" customFormat="1" ht="15" customHeight="1" x14ac:dyDescent="0.25">
      <c r="A18" s="243" t="s">
        <v>192</v>
      </c>
      <c r="B18" s="244"/>
      <c r="C18" s="244"/>
      <c r="D18" s="244"/>
      <c r="E18" s="244"/>
      <c r="F18" s="244"/>
      <c r="G18" s="245"/>
    </row>
    <row r="19" spans="1:7" s="13" customFormat="1" ht="65.25" customHeight="1" x14ac:dyDescent="0.25">
      <c r="A19" s="267"/>
      <c r="B19" s="268"/>
      <c r="C19" s="268"/>
      <c r="D19" s="268"/>
      <c r="E19" s="268"/>
      <c r="F19" s="268"/>
      <c r="G19" s="269"/>
    </row>
    <row r="20" spans="1:7" s="13" customFormat="1" ht="8.25" customHeight="1" x14ac:dyDescent="0.25">
      <c r="A20" s="58"/>
      <c r="B20" s="58"/>
      <c r="C20" s="58"/>
      <c r="D20" s="58"/>
      <c r="E20" s="58"/>
      <c r="F20" s="58"/>
      <c r="G20" s="58"/>
    </row>
    <row r="21" spans="1:7" s="4" customFormat="1" ht="111" customHeight="1" x14ac:dyDescent="0.25">
      <c r="A21" s="3" t="s">
        <v>22</v>
      </c>
      <c r="B21" s="15" t="s">
        <v>46</v>
      </c>
      <c r="C21" s="16" t="s">
        <v>45</v>
      </c>
      <c r="D21" s="16" t="s">
        <v>189</v>
      </c>
      <c r="E21" s="16" t="s">
        <v>60</v>
      </c>
      <c r="F21" s="16" t="s">
        <v>42</v>
      </c>
      <c r="G21" s="16" t="s">
        <v>25</v>
      </c>
    </row>
    <row r="22" spans="1:7" s="28" customFormat="1" ht="10.5" customHeight="1" x14ac:dyDescent="0.25">
      <c r="A22" s="139">
        <v>7</v>
      </c>
      <c r="B22" s="140" t="s">
        <v>21</v>
      </c>
      <c r="C22" s="138">
        <v>1</v>
      </c>
      <c r="D22" s="138">
        <v>2</v>
      </c>
      <c r="E22" s="138" t="s">
        <v>61</v>
      </c>
      <c r="F22" s="138" t="s">
        <v>62</v>
      </c>
      <c r="G22" s="138">
        <v>5</v>
      </c>
    </row>
    <row r="23" spans="1:7" ht="45" x14ac:dyDescent="0.25">
      <c r="A23" s="141">
        <v>8</v>
      </c>
      <c r="B23" s="12" t="s">
        <v>56</v>
      </c>
      <c r="C23" s="220">
        <f>CEILING(C10/3*2,2)/2</f>
        <v>390</v>
      </c>
      <c r="D23" s="62">
        <f>+C13</f>
        <v>0</v>
      </c>
      <c r="E23" s="65">
        <f>+C9-D23</f>
        <v>45</v>
      </c>
      <c r="F23" s="65">
        <f>+E23*C23</f>
        <v>17550</v>
      </c>
      <c r="G23" s="30" t="s">
        <v>195</v>
      </c>
    </row>
    <row r="24" spans="1:7" ht="90" x14ac:dyDescent="0.25">
      <c r="A24" s="141">
        <v>9</v>
      </c>
      <c r="B24" s="12" t="s">
        <v>57</v>
      </c>
      <c r="C24" s="220">
        <f>+ROUND((C10-C23)/2,0)</f>
        <v>390</v>
      </c>
      <c r="D24" s="221">
        <f>+C13</f>
        <v>0</v>
      </c>
      <c r="E24" s="65">
        <f>+C9-D24</f>
        <v>45</v>
      </c>
      <c r="F24" s="65">
        <f>+E24*C24</f>
        <v>17550</v>
      </c>
      <c r="G24" s="30" t="s">
        <v>193</v>
      </c>
    </row>
    <row r="25" spans="1:7" ht="90" x14ac:dyDescent="0.25">
      <c r="A25" s="141">
        <v>10</v>
      </c>
      <c r="B25" s="12" t="s">
        <v>58</v>
      </c>
      <c r="C25" s="220">
        <f>+C10-C23-C24</f>
        <v>390</v>
      </c>
      <c r="D25" s="222">
        <f>+C13</f>
        <v>0</v>
      </c>
      <c r="E25" s="65">
        <f>+C9-D25</f>
        <v>45</v>
      </c>
      <c r="F25" s="65">
        <f>+E25*C25</f>
        <v>17550</v>
      </c>
      <c r="G25" s="30" t="s">
        <v>196</v>
      </c>
    </row>
    <row r="26" spans="1:7" ht="34.5" customHeight="1" x14ac:dyDescent="0.25">
      <c r="A26" s="142">
        <v>11</v>
      </c>
      <c r="B26" s="29" t="s">
        <v>6</v>
      </c>
      <c r="C26" s="35">
        <f>SUM(C23:C25)</f>
        <v>1170</v>
      </c>
      <c r="D26" s="34"/>
      <c r="E26" s="14"/>
      <c r="F26" s="14">
        <f>SUM(F23:F25)</f>
        <v>52650</v>
      </c>
      <c r="G26" s="14"/>
    </row>
    <row r="28" spans="1:7" ht="36" customHeight="1" x14ac:dyDescent="0.25">
      <c r="A28" s="9"/>
      <c r="B28" s="212" t="s">
        <v>201</v>
      </c>
      <c r="C28" s="211">
        <f>C26-C10</f>
        <v>0</v>
      </c>
      <c r="D28" s="9"/>
      <c r="G28" s="88"/>
    </row>
    <row r="29" spans="1:7" x14ac:dyDescent="0.25">
      <c r="A29" s="9"/>
      <c r="B29" s="213"/>
      <c r="C29" s="9"/>
      <c r="D29" s="9"/>
      <c r="G29" s="88"/>
    </row>
    <row r="30" spans="1:7" ht="14.45" customHeight="1" x14ac:dyDescent="0.25">
      <c r="B30" s="266"/>
      <c r="C30" s="266"/>
      <c r="D30" s="266"/>
      <c r="E30" s="266"/>
      <c r="F30" s="266"/>
      <c r="G30" s="88"/>
    </row>
    <row r="31" spans="1:7" ht="9" customHeight="1" x14ac:dyDescent="0.25">
      <c r="B31" s="232"/>
      <c r="C31" s="232"/>
      <c r="D31" s="232"/>
      <c r="E31" s="232"/>
      <c r="F31" s="232"/>
      <c r="G31" s="88"/>
    </row>
    <row r="32" spans="1:7" x14ac:dyDescent="0.25">
      <c r="B32" s="232"/>
      <c r="C32" s="232"/>
      <c r="D32" s="232"/>
      <c r="E32" s="232"/>
      <c r="F32" s="232"/>
      <c r="G32" s="203"/>
    </row>
  </sheetData>
  <sheetProtection algorithmName="SHA-512" hashValue="l/QzDH/pLSvgVC16TDk/ITlFSkuPvpxRGXnYpWjV6uBfTK8Z5Yn5D5exuJlj6SeGvR9RMiBRalTlCwHwgPTxAg==" saltValue="yvuy5eScEtTBBYm6oHhoKA==" spinCount="100000" sheet="1" objects="1" scenarios="1"/>
  <mergeCells count="6">
    <mergeCell ref="B30:F32"/>
    <mergeCell ref="A1:G1"/>
    <mergeCell ref="A5:G5"/>
    <mergeCell ref="A16:G16"/>
    <mergeCell ref="A17:G17"/>
    <mergeCell ref="A18:G19"/>
  </mergeCells>
  <dataValidations count="1">
    <dataValidation type="decimal" allowBlank="1" showInputMessage="1" showErrorMessage="1" sqref="C13">
      <formula1>0</formula1>
      <formula2>C9</formula2>
    </dataValidation>
  </dataValidations>
  <pageMargins left="0.33" right="0.26" top="0.78740157499999996" bottom="0.78740157499999996" header="0.3" footer="0.3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104</vt:i4>
      </vt:variant>
      <vt:variant>
        <vt:lpstr>Pojmenované oblasti</vt:lpstr>
      </vt:variant>
      <vt:variant>
        <vt:i4>1</vt:i4>
      </vt:variant>
    </vt:vector>
  </HeadingPairs>
  <TitlesOfParts>
    <vt:vector size="105" baseType="lpstr">
      <vt:lpstr>Popis hodnocení</vt:lpstr>
      <vt:lpstr>PŘÍKLAD</vt:lpstr>
      <vt:lpstr>hodnocení </vt:lpstr>
      <vt:lpstr>Pero čína</vt:lpstr>
      <vt:lpstr>Pero jedn. 0,7</vt:lpstr>
      <vt:lpstr>Pero jedn. do 0,5</vt:lpstr>
      <vt:lpstr>Pero vym. 0,5 celoplast</vt:lpstr>
      <vt:lpstr>Pero vym. 0,5 plast</vt:lpstr>
      <vt:lpstr>Pero vym. mikro plast gum</vt:lpstr>
      <vt:lpstr>Pero vym. 0,7 kov</vt:lpstr>
      <vt:lpstr>Pero vym. 0,6-0,8 plast</vt:lpstr>
      <vt:lpstr>Pero vym. 0,2-0,4</vt:lpstr>
      <vt:lpstr>Pero gel jedn. 0,35</vt:lpstr>
      <vt:lpstr>Pero gel jedn. 0,5</vt:lpstr>
      <vt:lpstr>Pero gel vym. jehl. 0,28</vt:lpstr>
      <vt:lpstr>Pero gel vym. 0,32</vt:lpstr>
      <vt:lpstr>Pero gel vym. 0,35</vt:lpstr>
      <vt:lpstr>liner 0,1</vt:lpstr>
      <vt:lpstr>liner 0,2-0,3 plast</vt:lpstr>
      <vt:lpstr>liner 0,4 plast</vt:lpstr>
      <vt:lpstr>liner 0,4 kov</vt:lpstr>
      <vt:lpstr>liner 0,5-0,7</vt:lpstr>
      <vt:lpstr>liner 0,7 bal 6 ks</vt:lpstr>
      <vt:lpstr>zvýrazňovač nad 3,5 mm zkosený</vt:lpstr>
      <vt:lpstr>zvýr. nad 3,5 mm zkos bal4ks</vt:lpstr>
      <vt:lpstr>zvýr. do 3,5 mm </vt:lpstr>
      <vt:lpstr>zvýr. do 3 mm bal4ks</vt:lpstr>
      <vt:lpstr>popis. lak. tlak 1,5-5</vt:lpstr>
      <vt:lpstr>popis. lak. 0,7-1,2</vt:lpstr>
      <vt:lpstr>popis. bílé tabule</vt:lpstr>
      <vt:lpstr>popis. bílé tabule bal</vt:lpstr>
      <vt:lpstr>popis. bílé tabule nad 3 mm</vt:lpstr>
      <vt:lpstr>popis. flip šikmý hrot</vt:lpstr>
      <vt:lpstr>popis. flip oblý hrot</vt:lpstr>
      <vt:lpstr>popis. textil</vt:lpstr>
      <vt:lpstr>popis. permanent do 1 mm</vt:lpstr>
      <vt:lpstr>popis. permanent 1-5 mm</vt:lpstr>
      <vt:lpstr>popis. tabulový</vt:lpstr>
      <vt:lpstr>mikrotužka 0,5</vt:lpstr>
      <vt:lpstr>mikrotužka 0,7</vt:lpstr>
      <vt:lpstr>páska lep. 12</vt:lpstr>
      <vt:lpstr>páska lep. 15</vt:lpstr>
      <vt:lpstr>páska lep. 19</vt:lpstr>
      <vt:lpstr>páska bal 50</vt:lpstr>
      <vt:lpstr>páska lep 19_30</vt:lpstr>
      <vt:lpstr>páska lep 15_30</vt:lpstr>
      <vt:lpstr>lepicí tyčinka 20 g</vt:lpstr>
      <vt:lpstr>lepicí tyčinka 40 g</vt:lpstr>
      <vt:lpstr>lepidlo uni</vt:lpstr>
      <vt:lpstr>mapa 3 kl papírová</vt:lpstr>
      <vt:lpstr>mapa 3 kl plast gumi</vt:lpstr>
      <vt:lpstr>mapa bez klop</vt:lpstr>
      <vt:lpstr>pořadač 2 kr. do 3,5 cm</vt:lpstr>
      <vt:lpstr>pořadač 2 kr. nad 3,5 cm</vt:lpstr>
      <vt:lpstr>pořadač 4 kr. 2cm</vt:lpstr>
      <vt:lpstr>pořadač 4 kr. 3,5-5 cm</vt:lpstr>
      <vt:lpstr>pořadač 4 kr. 3,5-5 cm papír</vt:lpstr>
      <vt:lpstr>pořadač archivační kapsa</vt:lpstr>
      <vt:lpstr>pořadač pákový 5 cm prešpán</vt:lpstr>
      <vt:lpstr>pořadač pákový 5 cm plast</vt:lpstr>
      <vt:lpstr>pořadač pák 7-8 prešpán nalep</vt:lpstr>
      <vt:lpstr>pořadač pák 7-8 poplast vym</vt:lpstr>
      <vt:lpstr>pořadač pák 7-8 samolep</vt:lpstr>
      <vt:lpstr>pořadač A5 papír</vt:lpstr>
      <vt:lpstr>pořadač A5 plast potah</vt:lpstr>
      <vt:lpstr>pořadač prezentační 3 cm</vt:lpstr>
      <vt:lpstr>pořadač prezentační 7 cm</vt:lpstr>
      <vt:lpstr>rychlovazač nezávěs papír</vt:lpstr>
      <vt:lpstr>rychlovazač nezávěs plast</vt:lpstr>
      <vt:lpstr>rychlovazač závěs plast</vt:lpstr>
      <vt:lpstr>rychlovazač závěs půlený</vt:lpstr>
      <vt:lpstr>rychlovazač závěs papír</vt:lpstr>
      <vt:lpstr>desky A4 plastik</vt:lpstr>
      <vt:lpstr>desky druk plast</vt:lpstr>
      <vt:lpstr>desky druk plast nad 1 cm</vt:lpstr>
      <vt:lpstr>desky tkanice</vt:lpstr>
      <vt:lpstr>desky A5 druk</vt:lpstr>
      <vt:lpstr>lamino kapsa A4 100</vt:lpstr>
      <vt:lpstr>lamino kapsa A4 80</vt:lpstr>
      <vt:lpstr>lamino kapsa A7</vt:lpstr>
      <vt:lpstr>archivační krabice 35x25x10</vt:lpstr>
      <vt:lpstr>archivační krabice 35x25x1</vt:lpstr>
      <vt:lpstr>archivační box</vt:lpstr>
      <vt:lpstr>A4 L 110</vt:lpstr>
      <vt:lpstr>A4 L 115-120</vt:lpstr>
      <vt:lpstr>A4 L 140-150</vt:lpstr>
      <vt:lpstr>A4 L 160</vt:lpstr>
      <vt:lpstr>A4 L 170-180 čirý lesk</vt:lpstr>
      <vt:lpstr>A4 L 170-180 hrubý</vt:lpstr>
      <vt:lpstr>A4 L 170-180 lesk</vt:lpstr>
      <vt:lpstr>A4 L 80</vt:lpstr>
      <vt:lpstr>A4 L 90-100</vt:lpstr>
      <vt:lpstr>A5 L 150</vt:lpstr>
      <vt:lpstr>A5 U 150</vt:lpstr>
      <vt:lpstr>A5 U na šířku</vt:lpstr>
      <vt:lpstr>A4 závěsné</vt:lpstr>
      <vt:lpstr>A4 U závěsné 30-40 lesk</vt:lpstr>
      <vt:lpstr>A4 U závěsné 30-40 mat</vt:lpstr>
      <vt:lpstr>A4 U závěsné 50 lesk</vt:lpstr>
      <vt:lpstr>A4 U závěsné 60-70 lesk</vt:lpstr>
      <vt:lpstr>A4 U závěsné 80</vt:lpstr>
      <vt:lpstr>A4 U závěsné rozšířené</vt:lpstr>
      <vt:lpstr>A5 U závěsné</vt:lpstr>
      <vt:lpstr>hodnocení zadavatele příklad</vt:lpstr>
      <vt:lpstr>'hodnocení 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Buřičová Dana Ing.</dc:creator>
  <cp:lastModifiedBy>Buřičová Dana Ing.</cp:lastModifiedBy>
  <cp:lastPrinted>2019-11-14T08:16:48Z</cp:lastPrinted>
  <dcterms:created xsi:type="dcterms:W3CDTF">2018-10-28T13:44:14Z</dcterms:created>
  <dcterms:modified xsi:type="dcterms:W3CDTF">2019-11-20T07:53:59Z</dcterms:modified>
</cp:coreProperties>
</file>